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88" yWindow="65476" windowWidth="13368" windowHeight="10488" firstSheet="5" activeTab="7"/>
  </bookViews>
  <sheets>
    <sheet name="1 Bevétel" sheetId="1" r:id="rId1"/>
    <sheet name="2. Kiadás " sheetId="2" r:id="rId2"/>
    <sheet name="3. Bevétel 2" sheetId="3" r:id="rId3"/>
    <sheet name="4. Kiadás 2" sheetId="4" r:id="rId4"/>
    <sheet name="5. Társ.feladat" sheetId="5" r:id="rId5"/>
    <sheet name="6. Többéves" sheetId="6" r:id="rId6"/>
    <sheet name="7. Beruházás" sheetId="7" r:id="rId7"/>
    <sheet name="8. Mérleg" sheetId="8" r:id="rId8"/>
    <sheet name="9. Létszám" sheetId="9" r:id="rId9"/>
    <sheet name="10. Tábla" sheetId="10" r:id="rId10"/>
    <sheet name="11.Hit.felv.korl" sheetId="11" r:id="rId11"/>
    <sheet name="12. EU.projektek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2007_kulcs">'[4]Királyszentistván - 2007'!$A$4:$A$200</definedName>
    <definedName name="_2007_összegzendő_nettó">'[4]Királyszentistván - 2007'!$Y$4:$Y$201</definedName>
    <definedName name="_4._sz._sor_részletezése">#REF!</definedName>
    <definedName name="_ÁRFOLYAM" localSheetId="9">'10. Tábla'!#REF!</definedName>
    <definedName name="_ÁRFOLYAM">#REF!</definedName>
    <definedName name="_kiadások_költségsora">'[2]Kiadások'!$C$5:$C$301</definedName>
    <definedName name="_kiadások_nettó">'[2]Kiadások'!$D$5:$D$301</definedName>
    <definedName name="_xlnm.Print_Titles" localSheetId="0">'1 Bevétel'!$4:$6</definedName>
    <definedName name="_xlnm.Print_Titles" localSheetId="1">'2. Kiadás '!$4:$6</definedName>
    <definedName name="_xlnm.Print_Titles" localSheetId="2">'3. Bevétel 2'!$4:$7</definedName>
    <definedName name="_xlnm.Print_Titles" localSheetId="3">'4. Kiadás 2'!$4:$7</definedName>
    <definedName name="_xlnm.Print_Titles" localSheetId="4">'5. Társ.feladat'!$3:$6</definedName>
    <definedName name="_xlnm.Print_Titles" localSheetId="5">'6. Többéves'!$3:$6</definedName>
    <definedName name="_xlnm.Print_Titles" localSheetId="6">'7. Beruházás'!$5:$7</definedName>
    <definedName name="_xlnm.Print_Titles" localSheetId="8">'9. Létszám'!$5:$5</definedName>
    <definedName name="_xlnm.Print_Area" localSheetId="0">'1 Bevétel'!$A$1:$I$30</definedName>
    <definedName name="_xlnm.Print_Area" localSheetId="11">'12. EU.projektek'!$A$1:$N$12</definedName>
    <definedName name="_xlnm.Print_Area" localSheetId="1">'2. Kiadás '!$A$1:$J$33</definedName>
    <definedName name="_xlnm.Print_Area" localSheetId="2">'3. Bevétel 2'!$A$1:$Q$11</definedName>
    <definedName name="_xlnm.Print_Area" localSheetId="3">'4. Kiadás 2'!$A$1:$Q$40</definedName>
    <definedName name="_xlnm.Print_Area" localSheetId="4">'5. Társ.feladat'!$A$1:$N$15</definedName>
    <definedName name="_xlnm.Print_Area" localSheetId="5">'6. Többéves'!$A$1:$H$10</definedName>
    <definedName name="_xlnm.Print_Area" localSheetId="6">'7. Beruházás'!$A$1:$I$12</definedName>
    <definedName name="_xlnm.Print_Area" localSheetId="7">'8. Mérleg'!$A$1:$F$31</definedName>
    <definedName name="_xlnm.Print_Area" localSheetId="8">'9. Létszám'!$A$1:$F$8</definedName>
  </definedNames>
  <calcPr fullCalcOnLoad="1"/>
</workbook>
</file>

<file path=xl/sharedStrings.xml><?xml version="1.0" encoding="utf-8"?>
<sst xmlns="http://schemas.openxmlformats.org/spreadsheetml/2006/main" count="548" uniqueCount="319">
  <si>
    <t xml:space="preserve"> - Egyéb felhalmozási célú kiadások</t>
  </si>
  <si>
    <t>Működési finanszírozási kiadások</t>
  </si>
  <si>
    <t>Felhalmozási finanszírozási kiadások</t>
  </si>
  <si>
    <t>Egyéb működési célú kiadások (tartalékokkal együtt)</t>
  </si>
  <si>
    <t>Egyéb felhalmozási célú kiadások</t>
  </si>
  <si>
    <t>Költségvetési maradvány, vállalkozási maradvány</t>
  </si>
  <si>
    <t>Költségvetési hiány összege</t>
  </si>
  <si>
    <t>Ebből: Önkormányzat által önként vállalt feladatokat ellátó intézmények összesen</t>
  </si>
  <si>
    <t>Műk.célú visszatér.tám. kölcs. visszatérülése, igénybevétele</t>
  </si>
  <si>
    <t>Egyéb működési célú támogatások bevételei</t>
  </si>
  <si>
    <t>Felhelmozási költségvetési bevételek</t>
  </si>
  <si>
    <t>Önkormányzatok működési támogatásai</t>
  </si>
  <si>
    <t>Hiány belső finanszírozásárra szolgáló bevételek</t>
  </si>
  <si>
    <t>Hiány külső finanszírozásárra szolgáló bevételek</t>
  </si>
  <si>
    <t>Működési hitelfelvétel</t>
  </si>
  <si>
    <t>Kossuth Lajos Általános Iskola</t>
  </si>
  <si>
    <t>Cholnoky Jenő Általános Iskola</t>
  </si>
  <si>
    <t>Báthory István Általános Iskola</t>
  </si>
  <si>
    <t>Deák Ferenc Általános Iskola</t>
  </si>
  <si>
    <t>Hriszto Botev Általános Iskola</t>
  </si>
  <si>
    <t>ebből: Felsőörsi Tagintézmény / Malomvölgy Á.I.</t>
  </si>
  <si>
    <t>Dózsa György Általános Iskola</t>
  </si>
  <si>
    <t>Rózsa úti Általános Iskola</t>
  </si>
  <si>
    <t>Bárczi Gusztáv Általános Iskola és Speciális Szakiskola</t>
  </si>
  <si>
    <t>Csermák Antal Alapfokú Művészetoktatási Intézmény</t>
  </si>
  <si>
    <t>Gyulaffy László Általános Iskola</t>
  </si>
  <si>
    <t>Általános Iskolák összesen:</t>
  </si>
  <si>
    <t>Nevelési Tanácsadó</t>
  </si>
  <si>
    <t>Oktatási és Egészségügyi PMSZSZ</t>
  </si>
  <si>
    <t>Oktatási, egészségügyi és szoc. int. összesen:</t>
  </si>
  <si>
    <t>Középfokú Oktatási Intézmények</t>
  </si>
  <si>
    <t>Veszprémi Középiskolai Kollégium</t>
  </si>
  <si>
    <t>Lovassy László Gimnázium</t>
  </si>
  <si>
    <t>Vetési Albert Gimnázium</t>
  </si>
  <si>
    <t>Táncsics Mihály Szakközépiskola, Szakiskola és Kollégium</t>
  </si>
  <si>
    <t>Ipari Szakközépiskola és  Gimnázium</t>
  </si>
  <si>
    <t>Veszprémi Közgazdasági Szakközépiskola</t>
  </si>
  <si>
    <t>Dohnányi Ernő Zeneművészeti Szakközépiskola és Diákotthon</t>
  </si>
  <si>
    <t>Jendrassik-Venesz Szakközépiskola és Szakiskola</t>
  </si>
  <si>
    <t>Középfokú Nevelési Központ Gazdasági Igazgatósága</t>
  </si>
  <si>
    <t>Középfokú Nevelési Központ összesen:</t>
  </si>
  <si>
    <t>Középfok összesen:</t>
  </si>
  <si>
    <t>Veszprémi Zeneművészeti Szakközépiskola és Alaptokú Művészetoktatási Intézmény</t>
  </si>
  <si>
    <t>Veszprémi Zeneművészeti Szakközépiskola és Alapfokú Művészetoktatási Intézmény</t>
  </si>
  <si>
    <t>J</t>
  </si>
  <si>
    <t>K</t>
  </si>
  <si>
    <t>L</t>
  </si>
  <si>
    <t>M</t>
  </si>
  <si>
    <t>Irányító szervtől kapott támogatás</t>
  </si>
  <si>
    <t>Előző évi pénzma-radvány</t>
  </si>
  <si>
    <t>Felhalmozási bevétel</t>
  </si>
  <si>
    <t>Felhalmozási célú támogatás Áht.-on belülről</t>
  </si>
  <si>
    <t>Munk.a. terh. jár. és szoc.hj.adó</t>
  </si>
  <si>
    <t>MŰKÖDÉSI KÖLTSÉGVETÉSI BEVÉTELEK</t>
  </si>
  <si>
    <t>ezer Ft-ban</t>
  </si>
  <si>
    <t>MŰKÖDÉSI KÖLTSÉGVETÉSI KIADÁSOK</t>
  </si>
  <si>
    <t>Személyi juttatások</t>
  </si>
  <si>
    <t>Munkaadókat terhelő járulékok és szociális hozzájárulási adó</t>
  </si>
  <si>
    <t>Dologi kiadások</t>
  </si>
  <si>
    <t>Egyéb működési kiadások</t>
  </si>
  <si>
    <t>FELHALMOZÁSI KÖLTSÉGVETÉSI BEVÉTELEK</t>
  </si>
  <si>
    <t>FELHALMOZÁSI KÖLTSÉGVETÉSI KIADÁSOK</t>
  </si>
  <si>
    <t>Felhalmozási célú átvett pénzeszköz</t>
  </si>
  <si>
    <t>MŰKÖDÉSI FINANSZÍROZÁSI BEVÉTELEK</t>
  </si>
  <si>
    <t>MŰKÖDÉSI FINANSZÍROZÁSI KIADÁSOK</t>
  </si>
  <si>
    <t>Hosszú lejáratú hitel felvétele</t>
  </si>
  <si>
    <t>Hosszú lejáratú hitel tőkeösszegének törlesztése</t>
  </si>
  <si>
    <t>Rövid lejáratú hitel felvétele</t>
  </si>
  <si>
    <t>Rövid lejáratú hitel tőkeösszegének törlesztése</t>
  </si>
  <si>
    <t>FELHALMOZÁSI FINANSZÍROZÁSI BEVÉTELEK</t>
  </si>
  <si>
    <t>FELHALMOZÁSI FINANSZÍROZÁSI KIADÁSOK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</si>
  <si>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</si>
  <si>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</si>
  <si>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</si>
  <si>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</si>
  <si>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>Módosítás</t>
  </si>
  <si>
    <t>2013. évi engedélyezett létszám</t>
  </si>
  <si>
    <t>Megjegyzés</t>
  </si>
  <si>
    <t>A korrigált saját bevétel számítása:</t>
  </si>
  <si>
    <t>Helyi adó bevétel</t>
  </si>
  <si>
    <t>Díjak, pótlékok, bírságok</t>
  </si>
  <si>
    <t>Saját bevétel összesen:</t>
  </si>
  <si>
    <t>A hitelfelvételi korlát a saját bevétel 50 %-a</t>
  </si>
  <si>
    <t>A saját bevétel 50 %-a:</t>
  </si>
  <si>
    <t>Fizetési kötelezettségekkel csökkentett saját bevétel</t>
  </si>
  <si>
    <t>2014. évi beruházások és egyéb felhalmozási kiadások előirányzata</t>
  </si>
  <si>
    <t>Egyéb eszköz beszerzések</t>
  </si>
  <si>
    <t>Észak-balatoni Térség Regionális Települési Szilárdhulladék Kezelési Önkormányzati Társulás</t>
  </si>
  <si>
    <t>Közfoglalkoztattak létszáma</t>
  </si>
  <si>
    <t>2014. évi</t>
  </si>
  <si>
    <t>Társulási feladatok és egyéb kötelezettségek 2014. évi működési költségvetési kiadásai</t>
  </si>
  <si>
    <t>Társulás</t>
  </si>
  <si>
    <t>Vagyoni értékű jog értékesítése, hasznosítása</t>
  </si>
  <si>
    <t>Osztalék, koncessziós díjak, hozambevétel</t>
  </si>
  <si>
    <t>Kezességvállalással kapcsolatos megtérülés</t>
  </si>
  <si>
    <t xml:space="preserve"> - Kezességállalásból eredő fizetési kötelezettség</t>
  </si>
  <si>
    <t xml:space="preserve"> - Pénzügyi lízing</t>
  </si>
  <si>
    <t xml:space="preserve"> - Rövidlejáratú hitelek törlesztése</t>
  </si>
  <si>
    <t>K= Magyarország helyi önkormányzatairól szóló 2011. évi CLXXXIX. törvény 13. § (1) bekezdése szerinti kötelező feladatok</t>
  </si>
  <si>
    <t>NK= Önkormányzat által önként vállalt feladatok</t>
  </si>
  <si>
    <t>Működési célú támogatások államháztartáson belülről</t>
  </si>
  <si>
    <t>Felhalmozási célú támogatások államháztartáson belülről</t>
  </si>
  <si>
    <t>KÖLTSÉGVETÉSI BEVÉTELEI ÉS KIADÁSAI 2014. ÉVBEN</t>
  </si>
  <si>
    <t>Ellátottak pénzbeli. juttatásai</t>
  </si>
  <si>
    <t>Működési költségvetési kiadások</t>
  </si>
  <si>
    <t>Felhalmozási költségvetési kiadások</t>
  </si>
  <si>
    <t>Beruházások</t>
  </si>
  <si>
    <t>Felújítások</t>
  </si>
  <si>
    <t>2014. évi  előirányzat</t>
  </si>
  <si>
    <t>Működési célú támogatás Áht-on belülről</t>
  </si>
  <si>
    <t>Működési költségvetési bevételek</t>
  </si>
  <si>
    <t>Felhalmozási költségvetési bevételek</t>
  </si>
  <si>
    <t>Céltartalékok</t>
  </si>
  <si>
    <t>Működési céltartalékok</t>
  </si>
  <si>
    <t>Felhalmozási céltartalékok</t>
  </si>
  <si>
    <t>Működési célú támogatások Áht-on belülről</t>
  </si>
  <si>
    <t>Felhalmozási célú támogatások Áht-on belülről</t>
  </si>
  <si>
    <t>H</t>
  </si>
  <si>
    <t>I</t>
  </si>
  <si>
    <t>Előir. csop. szám</t>
  </si>
  <si>
    <t>Kie-melt előir. szám</t>
  </si>
  <si>
    <t>Közhatalmi bevételek</t>
  </si>
  <si>
    <t>Működési célú átvett pénzeszköz</t>
  </si>
  <si>
    <t>3.B. számú melléklet</t>
  </si>
  <si>
    <t>KIMUTATÁS</t>
  </si>
  <si>
    <t>az Európai Uniós forrásból finanszírozott támogatással megvalósuló programok, projektek kiadásai és bevételei az Ávr. 24.§ (1) bekezdés a.)és Bd.) pontjainak megfelelően</t>
  </si>
  <si>
    <t>Új Magyarország Fejlesztési Terv</t>
  </si>
  <si>
    <t>Program megnevezés</t>
  </si>
  <si>
    <t>Program megvalósításának ideje</t>
  </si>
  <si>
    <t>Támogatási szerződés szerinti költségmegbontás</t>
  </si>
  <si>
    <t>Saját erő</t>
  </si>
  <si>
    <t>EU támogatás</t>
  </si>
  <si>
    <t>2013. 12.31-ig</t>
  </si>
  <si>
    <t xml:space="preserve"> - Normatíva elszámolás</t>
  </si>
  <si>
    <t xml:space="preserve"> - Pénzmaradványból képzett tartalék:átszervezéssel megszűnt int.pénzmaradványa</t>
  </si>
  <si>
    <t>Beruházási kiadások</t>
  </si>
  <si>
    <t>Felújítási kiadások</t>
  </si>
  <si>
    <t>a 2014. évi engedélyezett létszámról</t>
  </si>
  <si>
    <t>2014. évi engedélyezett létszám</t>
  </si>
  <si>
    <r>
      <t>Ebből</t>
    </r>
    <r>
      <rPr>
        <i/>
        <sz val="10"/>
        <rFont val="Palatino Linotype"/>
        <family val="1"/>
      </rPr>
      <t>: normatív állami támogatás</t>
    </r>
  </si>
  <si>
    <t>Összesen</t>
  </si>
  <si>
    <t>adatok eFt-ban</t>
  </si>
  <si>
    <t>Megnevezés</t>
  </si>
  <si>
    <t>2012. évi előirányzat</t>
  </si>
  <si>
    <t xml:space="preserve">Cím  </t>
  </si>
  <si>
    <t>Általános tartalék</t>
  </si>
  <si>
    <t>Kiegyenlítő, függő, átfutó kiadások</t>
  </si>
  <si>
    <t xml:space="preserve"> - Hiteltörlesztés</t>
  </si>
  <si>
    <t>A</t>
  </si>
  <si>
    <t>B</t>
  </si>
  <si>
    <t>C</t>
  </si>
  <si>
    <t>D</t>
  </si>
  <si>
    <t>E</t>
  </si>
  <si>
    <t>F</t>
  </si>
  <si>
    <t>G</t>
  </si>
  <si>
    <t>2014. évi előirányzat</t>
  </si>
  <si>
    <t>Sorszám</t>
  </si>
  <si>
    <t>eFt</t>
  </si>
  <si>
    <r>
      <t xml:space="preserve">Tárgyévet terhelő rövid lejáratú kötelezettségek </t>
    </r>
    <r>
      <rPr>
        <sz val="10"/>
        <rFont val="Palatino Linotype"/>
        <family val="1"/>
      </rPr>
      <t>(likvid hitellel kapcsolatos kötelezettségek nélkül)</t>
    </r>
  </si>
  <si>
    <t>Működési bevételek</t>
  </si>
  <si>
    <t>Ellátottak pénzbeli juttatásai</t>
  </si>
  <si>
    <t>Felhalmozási bevételek</t>
  </si>
  <si>
    <t>Működési célú átvett pénzeszközök</t>
  </si>
  <si>
    <t>Felhalmozási célú átvett pénzeszközök</t>
  </si>
  <si>
    <t>Költségvetési bevételek összesen</t>
  </si>
  <si>
    <t>Költségvetési egyenleg összege:</t>
  </si>
  <si>
    <t>Finanszírozási bevételek</t>
  </si>
  <si>
    <t>Működési célú Pénzmaradvány igénybevétele</t>
  </si>
  <si>
    <t>Felhalmozási célú Pénzmaradvány igénybevétele</t>
  </si>
  <si>
    <t>Beruházási hitelfelvétel</t>
  </si>
  <si>
    <t>Kiegyenlítő, függő, átfutó</t>
  </si>
  <si>
    <t>Bevételi főösszeg</t>
  </si>
  <si>
    <t xml:space="preserve"> - Felújítások</t>
  </si>
  <si>
    <t>Finanszírozási kiadások</t>
  </si>
  <si>
    <t>Kiadási főösszeg</t>
  </si>
  <si>
    <t>Simonyi Zs. - Ének-Zenei és Testnevelési Általános Iskola</t>
  </si>
  <si>
    <t>Nevelési Központ</t>
  </si>
  <si>
    <t>Dohnányi E. Zeneművészeti Szakközépiskola és Diákotthon</t>
  </si>
  <si>
    <t>Alsófokú oktatási intézmények összesen:</t>
  </si>
  <si>
    <t>Ipari Szakközépiskola és Gimnázium</t>
  </si>
  <si>
    <t xml:space="preserve"> - Beruházások</t>
  </si>
  <si>
    <t xml:space="preserve"> - Felmentési idő, jub.jut., végkielégítés</t>
  </si>
  <si>
    <t xml:space="preserve"> - Választókerületi keret</t>
  </si>
  <si>
    <t xml:space="preserve"> - Előző évi hitelszerződéshez kapcs. feladat</t>
  </si>
  <si>
    <t xml:space="preserve"> - Felújítási kiadásokra képzett céltartalék</t>
  </si>
  <si>
    <t xml:space="preserve"> - Beruházási kiadásokra képzett céltartalék</t>
  </si>
  <si>
    <t>Teljes költség</t>
  </si>
  <si>
    <t>2014. évi bevételei</t>
  </si>
  <si>
    <t>2014. évi kiadásai</t>
  </si>
  <si>
    <t xml:space="preserve">2014. évi kiadásai </t>
  </si>
  <si>
    <t>Alcím</t>
  </si>
  <si>
    <t xml:space="preserve"> </t>
  </si>
  <si>
    <t>Működési költségvetési kiadások összesen</t>
  </si>
  <si>
    <t>Felhalmozási költségvetési kiadások összesen</t>
  </si>
  <si>
    <t>Költségvetési kiadások összesen</t>
  </si>
  <si>
    <t>Finanszírozási kiadások összesen</t>
  </si>
  <si>
    <t>ÖSSZES KIADÁS</t>
  </si>
  <si>
    <t>Működési költségvetési bevételek összesen</t>
  </si>
  <si>
    <t>Felhalmozási költségvetési bevételek összesen</t>
  </si>
  <si>
    <t>Finanszírozási bevételek összesen</t>
  </si>
  <si>
    <t>ÖSSZES BEVÉTEL</t>
  </si>
  <si>
    <t>MINDÖSSZESEN:</t>
  </si>
  <si>
    <t>Cím</t>
  </si>
  <si>
    <t>1.</t>
  </si>
  <si>
    <t>2.</t>
  </si>
  <si>
    <t>3.</t>
  </si>
  <si>
    <t>4.</t>
  </si>
  <si>
    <t>5.</t>
  </si>
  <si>
    <t>6.</t>
  </si>
  <si>
    <t>Teljesítés 2012. 12.31.</t>
  </si>
  <si>
    <t>2014. utáni javaslat</t>
  </si>
  <si>
    <t xml:space="preserve">Több éves kihatással járó feladatok előirányzatai éves bontásban </t>
  </si>
  <si>
    <t>2015. évi előirányzat</t>
  </si>
  <si>
    <t>2016. évi előirányzat</t>
  </si>
  <si>
    <t>2017. évi előirányzat</t>
  </si>
  <si>
    <t>Ebből: Önkormányzati kötelező feladatokat ellátó intézmények összesen:</t>
  </si>
  <si>
    <t>Ebből: VMJV Polgármesteri Hivatal által ellátott kötelező és államigazgatási feladatok összesen</t>
  </si>
  <si>
    <t>Feladatellátás jellege*</t>
  </si>
  <si>
    <t>* Feladatellátás jellege:</t>
  </si>
  <si>
    <t>ÉHÖT Társulás</t>
  </si>
  <si>
    <t xml:space="preserve">2002/HU/16/P/PE/017 </t>
  </si>
  <si>
    <t xml:space="preserve">KEOP 2.3.0/2F/09-2010-023 </t>
  </si>
  <si>
    <t>2011.04.18-2015.06.20</t>
  </si>
  <si>
    <t xml:space="preserve">KEOP-2010-1.1.1/C </t>
  </si>
  <si>
    <t>Tárgyi eszközök, immateriális javak, részvény, részesedés értékesítéséből, bérbeadásából származó bevétel</t>
  </si>
  <si>
    <t>Hulladékgazdálkodás</t>
  </si>
  <si>
    <t>Kompenzációra átadott pénzeszköz</t>
  </si>
  <si>
    <t>Felhalmozási  alap elkülönítése</t>
  </si>
  <si>
    <t>Pénzeszközátadás áht-n belülre</t>
  </si>
  <si>
    <t>Észak-Balatoni Térség Regionális Települési Szilárdhulladék-kezelési Önkormányzati Társulás</t>
  </si>
  <si>
    <t>(eFt-ban)</t>
  </si>
  <si>
    <t>BEVÉTEL</t>
  </si>
  <si>
    <t>összes bevétel</t>
  </si>
  <si>
    <t>Felhalmozási bevételek:</t>
  </si>
  <si>
    <t xml:space="preserve">KA Felhalmozási bevételek </t>
  </si>
  <si>
    <t xml:space="preserve">Bérleti díj </t>
  </si>
  <si>
    <t>pénzmaradvány</t>
  </si>
  <si>
    <t>Visszafizetések</t>
  </si>
  <si>
    <t>önkormányzati befizetések</t>
  </si>
  <si>
    <t>Károsult eszközök beszerzése</t>
  </si>
  <si>
    <t>visszaigényelhető ÁFA</t>
  </si>
  <si>
    <t>kártérítés</t>
  </si>
  <si>
    <t>Földhasználati jog</t>
  </si>
  <si>
    <t>KEOP 2.3.0/2F/09-2010-023 II. ütem felhalmozási</t>
  </si>
  <si>
    <t>Ebből EU</t>
  </si>
  <si>
    <t>Nem támogatott beruházás</t>
  </si>
  <si>
    <t>Bérleti díj</t>
  </si>
  <si>
    <t>Díjkompenzáció szolgáltatóknak</t>
  </si>
  <si>
    <t>Ebből támogatás</t>
  </si>
  <si>
    <t>Tartalék</t>
  </si>
  <si>
    <t>Pénzmaradvány</t>
  </si>
  <si>
    <t>visszaigényelt Áfa 2013</t>
  </si>
  <si>
    <t>Működési bevételek:</t>
  </si>
  <si>
    <t xml:space="preserve">Működési bevétel </t>
  </si>
  <si>
    <t xml:space="preserve">                 visszaigényelhető ÁFA</t>
  </si>
  <si>
    <t xml:space="preserve">     Működési bevétel  Áfa nélkül</t>
  </si>
  <si>
    <t>Befizetendő ÁFA</t>
  </si>
  <si>
    <t>Társulás  kiadásaival kapcsolatos bérleti díj ÁFA-ja</t>
  </si>
  <si>
    <t>KIADÁS</t>
  </si>
  <si>
    <t>nettó</t>
  </si>
  <si>
    <t>ÁFA</t>
  </si>
  <si>
    <t>bruttó</t>
  </si>
  <si>
    <t>Nettó</t>
  </si>
  <si>
    <t>Áfa</t>
  </si>
  <si>
    <t>Bruttó</t>
  </si>
  <si>
    <t>Felhalmozási kiadások</t>
  </si>
  <si>
    <t>KA Felhalmozási kiadás</t>
  </si>
  <si>
    <t>Önkormányzati kifizetések</t>
  </si>
  <si>
    <t>Válogató és átrakó létesítmények beruházásai</t>
  </si>
  <si>
    <t>KEOP 2.3.0/2F/09-2010-023 II felhalmozási támogatott</t>
  </si>
  <si>
    <t>KEOP 2.3.0/2F/09-2010-023 II. felhalmozási nem támogatott</t>
  </si>
  <si>
    <t>Felhalmozási tartalék pótlásra</t>
  </si>
  <si>
    <t>2014-es évben elkülönítendő</t>
  </si>
  <si>
    <t>Áltanános Tartalék</t>
  </si>
  <si>
    <t>Működési kiadások</t>
  </si>
  <si>
    <t>Bérköltség (engedélyezett létszám 3 fő)</t>
  </si>
  <si>
    <t>Bérköltség</t>
  </si>
  <si>
    <t>Járulékok</t>
  </si>
  <si>
    <t>Egyéb juttatások</t>
  </si>
  <si>
    <t>Dologi és egyéb kiadás</t>
  </si>
  <si>
    <t>ebből visszaigényelhető ÁFA-t tartalmazó</t>
  </si>
  <si>
    <t>ebből visszaigényelhető ÁFA-t nem tartalmazó</t>
  </si>
  <si>
    <t>Befizetendő ÁFA (finanszírozással kapcsolatos)</t>
  </si>
  <si>
    <t>Társuláskiadásaival kapcsolatos  bérleti díj ÁFA-ja</t>
  </si>
  <si>
    <t>önkormányzati befizetés</t>
  </si>
  <si>
    <t>2013 és 2014 évi Bérleti díj</t>
  </si>
  <si>
    <t>2014 évi Bérleti díj ÁFÁja</t>
  </si>
  <si>
    <t>Támogatás</t>
  </si>
  <si>
    <t>ÉHÖT TÁRSULÁS MŰKÖDÉSI ÉS FELHALMOZÁSI</t>
  </si>
  <si>
    <t>A Magyarország gazdasági stabilitásáról szóló 2012. évi CXCIV. törvény 10. § (3) bekezdése által előírt hitelfelvételi korlát számításáról a 2014. évre tervezett beruházási hitel felvétel engedélyezéséhez</t>
  </si>
  <si>
    <t>Belső finanszírozásra szolgáló előző évek költségvetési maradványával korrigált egyenleg</t>
  </si>
  <si>
    <t>korábbi évekre elkülönített</t>
  </si>
  <si>
    <t>ÉHÖT  Társulás</t>
  </si>
  <si>
    <t>Éhöt Társulás</t>
  </si>
  <si>
    <t xml:space="preserve"> - Pótlási kiadásokra képzett céltartalék</t>
  </si>
  <si>
    <t>NK</t>
  </si>
  <si>
    <t>Eredeti</t>
  </si>
  <si>
    <t>Módosított előirányzat</t>
  </si>
  <si>
    <t>Ebből pénzmaradvány</t>
  </si>
  <si>
    <t xml:space="preserve">Eredeti előirányzat </t>
  </si>
  <si>
    <t xml:space="preserve">Módosítás </t>
  </si>
  <si>
    <t>Bevétel összesen módosított előirányzat:</t>
  </si>
  <si>
    <t>Kiadás összesen módosított előirányzat:</t>
  </si>
  <si>
    <t>2014. évi költségvetés I. számú mód.</t>
  </si>
  <si>
    <t>önerő visszatérítés</t>
  </si>
  <si>
    <t xml:space="preserve">Kompenzációra átadott pénzeszköz </t>
  </si>
  <si>
    <t>elutasítva</t>
  </si>
  <si>
    <t>2013. évi teljesülés</t>
  </si>
  <si>
    <t>2 melléklet a ……/2014. (IV.25.)  határozathoz</t>
  </si>
  <si>
    <t>3 melléklet a ……/2014. (IV.25.)  határozathoz</t>
  </si>
  <si>
    <t>4. melléklet a ……/2014. (IV.25.)  határozathoz</t>
  </si>
  <si>
    <t>5. melléklet a ……/2014. (IV.25.)  határozathoz</t>
  </si>
  <si>
    <t>6.  melléklet a ……/2014. (IV.25.)  Határozathoz</t>
  </si>
  <si>
    <t>7. melléklet a ……/2014. (IV.25.)  Határozathoz</t>
  </si>
  <si>
    <t>8. melléklet a ……/2014. (IV.25.)  Határozathoz</t>
  </si>
  <si>
    <t>9. melléklet a ……/2014.  (IV.25.) Határozathoz</t>
  </si>
  <si>
    <t>11. melléklet a ……/2014. (IV.25.) Határozathoz</t>
  </si>
  <si>
    <t>12. melléklet a ……/2014. (IV.25.)Határozathoz</t>
  </si>
  <si>
    <t>1. melléklet a ……/2014. (IV.25. ) határozathoz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</si>
</sst>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(0\)"/>
    <numFmt numFmtId="165" formatCode="0.0%"/>
    <numFmt numFmtId="166" formatCode="0.0"/>
    <numFmt numFmtId="167" formatCode="#,##0.0"/>
    <numFmt numFmtId="168" formatCode="[$-40E]yyyy\.\ mmmm\ d\."/>
    <numFmt numFmtId="169" formatCode="yyyy/mm/dd;@"/>
    <numFmt numFmtId="170" formatCode="#,##0\ _F_t"/>
    <numFmt numFmtId="171" formatCode="#,##0.000"/>
    <numFmt numFmtId="172" formatCode="#,##0_ ;[Red]\-#,##0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_ ;\-#,##0\ "/>
    <numFmt numFmtId="177" formatCode="0\1"/>
    <numFmt numFmtId="178" formatCode="\ 0\1"/>
    <numFmt numFmtId="179" formatCode="0.000"/>
    <numFmt numFmtId="180" formatCode="_-* #,##0.000\ _F_t_-;\-* #,##0.000\ _F_t_-;_-* &quot;-&quot;??\ _F_t_-;_-@_-"/>
    <numFmt numFmtId="181" formatCode="_-* #,##0.0\ _F_t_-;\-* #,##0.0\ _F_t_-;_-* &quot;-&quot;??\ _F_t_-;_-@_-"/>
    <numFmt numFmtId="182" formatCode="0.000%"/>
    <numFmt numFmtId="183" formatCode="##\-##\-##\-##"/>
    <numFmt numFmtId="184" formatCode="#\ ##0"/>
    <numFmt numFmtId="185" formatCode="&quot;H-&quot;0000"/>
    <numFmt numFmtId="186" formatCode="#,##0\ &quot;Ft&quot;"/>
    <numFmt numFmtId="187" formatCode="_-* #,##0\ _F_t_-;\-* #,##0\ _F_t_-;_-* &quot;-&quot;??\ _F_t_-;_-@_-"/>
    <numFmt numFmtId="188" formatCode="0.000000"/>
    <numFmt numFmtId="189" formatCode="0.00000"/>
    <numFmt numFmtId="190" formatCode="0.0000"/>
    <numFmt numFmtId="191" formatCode="#,###__"/>
    <numFmt numFmtId="192" formatCode="yyyy/mm"/>
    <numFmt numFmtId="193" formatCode="mmm/yyyy"/>
    <numFmt numFmtId="194" formatCode="[$-40E]mmmm\ d\.;@"/>
    <numFmt numFmtId="195" formatCode="#,##0.00000"/>
    <numFmt numFmtId="196" formatCode="#,##0.0000"/>
    <numFmt numFmtId="197" formatCode="[$¥€-2]\ #\ ##,000_);[Red]\([$€-2]\ #\ ##,000\)"/>
    <numFmt numFmtId="198" formatCode="#,###"/>
    <numFmt numFmtId="199" formatCode="#,###__;\-\ #,###__"/>
    <numFmt numFmtId="200" formatCode="00"/>
    <numFmt numFmtId="201" formatCode="#,###\ _F_t;\-#,###\ _F_t"/>
    <numFmt numFmtId="202" formatCode="#,##0.00\ _F_t;\-\ #,##0.00\ _F_t"/>
    <numFmt numFmtId="203" formatCode="#,##0.00_ ;\-#,##0.00\ "/>
    <numFmt numFmtId="204" formatCode="[$-F800]dddd\,\ mmmm\ dd\,\ yyyy"/>
  </numFmts>
  <fonts count="6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8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1"/>
      <name val="Palatino Linotype"/>
      <family val="1"/>
    </font>
    <font>
      <b/>
      <sz val="14"/>
      <name val="Palatino Linotype"/>
      <family val="1"/>
    </font>
    <font>
      <b/>
      <sz val="9"/>
      <name val="Palatino Linotype"/>
      <family val="1"/>
    </font>
    <font>
      <i/>
      <sz val="10"/>
      <name val="Palatino Linotype"/>
      <family val="1"/>
    </font>
    <font>
      <i/>
      <sz val="9"/>
      <name val="Palatino Linotype"/>
      <family val="1"/>
    </font>
    <font>
      <sz val="12"/>
      <name val="Arial CE"/>
      <family val="0"/>
    </font>
    <font>
      <sz val="9"/>
      <name val="Times New Roman"/>
      <family val="1"/>
    </font>
    <font>
      <b/>
      <sz val="10.5"/>
      <name val="Palatino Linotype"/>
      <family val="1"/>
    </font>
    <font>
      <i/>
      <sz val="11"/>
      <name val="Palatino Linotype"/>
      <family val="1"/>
    </font>
    <font>
      <i/>
      <u val="single"/>
      <sz val="10"/>
      <name val="Palatino Linotype"/>
      <family val="1"/>
    </font>
    <font>
      <sz val="12"/>
      <name val="Times New Roman"/>
      <family val="1"/>
    </font>
    <font>
      <b/>
      <i/>
      <sz val="10"/>
      <name val="Palatino Linotype"/>
      <family val="1"/>
    </font>
    <font>
      <b/>
      <sz val="11"/>
      <color indexed="18"/>
      <name val="Palatino Linotype"/>
      <family val="1"/>
    </font>
    <font>
      <sz val="11"/>
      <color indexed="18"/>
      <name val="Palatino Linotype"/>
      <family val="1"/>
    </font>
    <font>
      <sz val="11"/>
      <name val="Arial"/>
      <family val="2"/>
    </font>
    <font>
      <sz val="9"/>
      <name val="Arial CE"/>
      <family val="0"/>
    </font>
    <font>
      <sz val="10"/>
      <name val="Times New Roman"/>
      <family val="1"/>
    </font>
    <font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sz val="10"/>
      <color indexed="17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i/>
      <sz val="10"/>
      <color indexed="20"/>
      <name val="Times New Roman"/>
      <family val="1"/>
    </font>
    <font>
      <sz val="10"/>
      <color indexed="20"/>
      <name val="Times New Roman"/>
      <family val="1"/>
    </font>
    <font>
      <sz val="10"/>
      <color indexed="62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hair"/>
      <right style="hair"/>
      <top>
        <color indexed="63"/>
      </top>
      <bottom style="medium"/>
    </border>
    <border>
      <left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double"/>
    </border>
    <border>
      <left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n"/>
    </border>
    <border>
      <left style="medium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>
        <color indexed="63"/>
      </right>
      <top style="thick"/>
      <bottom style="thin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>
      <alignment/>
      <protection/>
    </xf>
    <xf numFmtId="0" fontId="17" fillId="0" borderId="0">
      <alignment/>
      <protection/>
    </xf>
    <xf numFmtId="0" fontId="38" fillId="0" borderId="0">
      <alignment/>
      <protection/>
    </xf>
    <xf numFmtId="0" fontId="58" fillId="0" borderId="0">
      <alignment/>
      <protection/>
    </xf>
    <xf numFmtId="0" fontId="38" fillId="0" borderId="0">
      <alignment/>
      <protection/>
    </xf>
    <xf numFmtId="0" fontId="58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2">
    <xf numFmtId="0" fontId="0" fillId="0" borderId="0" xfId="0" applyAlignment="1">
      <alignment/>
    </xf>
    <xf numFmtId="3" fontId="23" fillId="0" borderId="0" xfId="65" applyNumberFormat="1" applyFont="1" applyBorder="1">
      <alignment/>
      <protection/>
    </xf>
    <xf numFmtId="3" fontId="23" fillId="0" borderId="0" xfId="65" applyNumberFormat="1" applyFont="1">
      <alignment/>
      <protection/>
    </xf>
    <xf numFmtId="3" fontId="23" fillId="0" borderId="0" xfId="65" applyNumberFormat="1" applyFont="1" applyAlignment="1">
      <alignment horizontal="center"/>
      <protection/>
    </xf>
    <xf numFmtId="3" fontId="23" fillId="0" borderId="0" xfId="65" applyNumberFormat="1" applyFont="1" applyBorder="1" applyAlignment="1">
      <alignment horizontal="center"/>
      <protection/>
    </xf>
    <xf numFmtId="3" fontId="23" fillId="0" borderId="0" xfId="65" applyNumberFormat="1" applyFont="1" applyFill="1" applyBorder="1" applyAlignment="1">
      <alignment horizontal="center"/>
      <protection/>
    </xf>
    <xf numFmtId="3" fontId="23" fillId="0" borderId="0" xfId="65" applyNumberFormat="1" applyFont="1" applyFill="1" applyAlignment="1">
      <alignment horizontal="center"/>
      <protection/>
    </xf>
    <xf numFmtId="3" fontId="22" fillId="0" borderId="0" xfId="65" applyNumberFormat="1" applyFont="1" applyAlignment="1">
      <alignment horizontal="center"/>
      <protection/>
    </xf>
    <xf numFmtId="3" fontId="23" fillId="0" borderId="0" xfId="71" applyNumberFormat="1" applyFont="1" applyBorder="1">
      <alignment/>
      <protection/>
    </xf>
    <xf numFmtId="3" fontId="31" fillId="0" borderId="0" xfId="71" applyNumberFormat="1" applyFont="1" applyBorder="1">
      <alignment/>
      <protection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3" fontId="23" fillId="0" borderId="0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Border="1" applyAlignment="1">
      <alignment wrapText="1"/>
    </xf>
    <xf numFmtId="3" fontId="23" fillId="0" borderId="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3" fontId="24" fillId="0" borderId="0" xfId="0" applyNumberFormat="1" applyFont="1" applyBorder="1" applyAlignment="1">
      <alignment/>
    </xf>
    <xf numFmtId="3" fontId="24" fillId="0" borderId="1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Fill="1" applyBorder="1" applyAlignment="1">
      <alignment/>
    </xf>
    <xf numFmtId="3" fontId="22" fillId="0" borderId="0" xfId="0" applyNumberFormat="1" applyFont="1" applyAlignment="1">
      <alignment horizontal="center"/>
    </xf>
    <xf numFmtId="3" fontId="23" fillId="0" borderId="0" xfId="0" applyNumberFormat="1" applyFont="1" applyAlignment="1">
      <alignment vertical="top"/>
    </xf>
    <xf numFmtId="3" fontId="22" fillId="0" borderId="0" xfId="0" applyNumberFormat="1" applyFont="1" applyAlignment="1">
      <alignment horizontal="left" vertical="top"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/>
    </xf>
    <xf numFmtId="3" fontId="23" fillId="0" borderId="11" xfId="0" applyNumberFormat="1" applyFont="1" applyBorder="1" applyAlignment="1">
      <alignment/>
    </xf>
    <xf numFmtId="3" fontId="23" fillId="0" borderId="0" xfId="0" applyNumberFormat="1" applyFont="1" applyAlignment="1">
      <alignment horizontal="center"/>
    </xf>
    <xf numFmtId="3" fontId="24" fillId="0" borderId="0" xfId="0" applyNumberFormat="1" applyFont="1" applyBorder="1" applyAlignment="1">
      <alignment horizontal="left"/>
    </xf>
    <xf numFmtId="3" fontId="24" fillId="0" borderId="0" xfId="0" applyNumberFormat="1" applyFont="1" applyAlignment="1">
      <alignment/>
    </xf>
    <xf numFmtId="3" fontId="23" fillId="0" borderId="12" xfId="0" applyNumberFormat="1" applyFont="1" applyBorder="1" applyAlignment="1">
      <alignment vertical="top"/>
    </xf>
    <xf numFmtId="3" fontId="23" fillId="0" borderId="0" xfId="0" applyNumberFormat="1" applyFont="1" applyBorder="1" applyAlignment="1">
      <alignment horizontal="center" vertical="top"/>
    </xf>
    <xf numFmtId="3" fontId="31" fillId="0" borderId="12" xfId="0" applyNumberFormat="1" applyFont="1" applyBorder="1" applyAlignment="1">
      <alignment vertical="center"/>
    </xf>
    <xf numFmtId="3" fontId="31" fillId="0" borderId="13" xfId="0" applyNumberFormat="1" applyFont="1" applyBorder="1" applyAlignment="1">
      <alignment vertical="center"/>
    </xf>
    <xf numFmtId="3" fontId="31" fillId="0" borderId="0" xfId="0" applyNumberFormat="1" applyFont="1" applyBorder="1" applyAlignment="1">
      <alignment vertical="center"/>
    </xf>
    <xf numFmtId="3" fontId="31" fillId="0" borderId="0" xfId="0" applyNumberFormat="1" applyFont="1" applyAlignment="1">
      <alignment vertical="center"/>
    </xf>
    <xf numFmtId="3" fontId="31" fillId="0" borderId="12" xfId="0" applyNumberFormat="1" applyFont="1" applyBorder="1" applyAlignment="1">
      <alignment vertical="top"/>
    </xf>
    <xf numFmtId="3" fontId="31" fillId="0" borderId="0" xfId="0" applyNumberFormat="1" applyFont="1" applyBorder="1" applyAlignment="1">
      <alignment/>
    </xf>
    <xf numFmtId="3" fontId="31" fillId="0" borderId="10" xfId="0" applyNumberFormat="1" applyFont="1" applyBorder="1" applyAlignment="1">
      <alignment/>
    </xf>
    <xf numFmtId="3" fontId="31" fillId="0" borderId="0" xfId="0" applyNumberFormat="1" applyFont="1" applyAlignment="1">
      <alignment/>
    </xf>
    <xf numFmtId="3" fontId="23" fillId="0" borderId="0" xfId="71" applyNumberFormat="1" applyFont="1" applyBorder="1" applyAlignment="1">
      <alignment wrapText="1"/>
      <protection/>
    </xf>
    <xf numFmtId="3" fontId="23" fillId="0" borderId="12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 horizontal="center" vertical="center"/>
    </xf>
    <xf numFmtId="3" fontId="23" fillId="0" borderId="0" xfId="71" applyNumberFormat="1" applyFont="1" applyBorder="1" applyAlignment="1">
      <alignment vertical="center"/>
      <protection/>
    </xf>
    <xf numFmtId="3" fontId="23" fillId="0" borderId="10" xfId="0" applyNumberFormat="1" applyFont="1" applyBorder="1" applyAlignment="1">
      <alignment vertical="center"/>
    </xf>
    <xf numFmtId="3" fontId="23" fillId="0" borderId="14" xfId="0" applyNumberFormat="1" applyFont="1" applyBorder="1" applyAlignment="1">
      <alignment vertical="center"/>
    </xf>
    <xf numFmtId="3" fontId="23" fillId="0" borderId="15" xfId="0" applyNumberFormat="1" applyFont="1" applyBorder="1" applyAlignment="1">
      <alignment horizontal="center" vertical="center"/>
    </xf>
    <xf numFmtId="3" fontId="23" fillId="0" borderId="15" xfId="0" applyNumberFormat="1" applyFont="1" applyBorder="1" applyAlignment="1">
      <alignment vertical="center"/>
    </xf>
    <xf numFmtId="3" fontId="24" fillId="0" borderId="16" xfId="0" applyNumberFormat="1" applyFont="1" applyBorder="1" applyAlignment="1">
      <alignment vertical="center"/>
    </xf>
    <xf numFmtId="3" fontId="23" fillId="0" borderId="0" xfId="0" applyNumberFormat="1" applyFont="1" applyAlignment="1">
      <alignment/>
    </xf>
    <xf numFmtId="3" fontId="23" fillId="0" borderId="14" xfId="0" applyNumberFormat="1" applyFont="1" applyBorder="1" applyAlignment="1">
      <alignment vertical="top"/>
    </xf>
    <xf numFmtId="3" fontId="23" fillId="0" borderId="15" xfId="0" applyNumberFormat="1" applyFont="1" applyBorder="1" applyAlignment="1">
      <alignment horizontal="center" vertical="top"/>
    </xf>
    <xf numFmtId="3" fontId="23" fillId="0" borderId="15" xfId="71" applyNumberFormat="1" applyFont="1" applyBorder="1" applyAlignment="1">
      <alignment wrapText="1"/>
      <protection/>
    </xf>
    <xf numFmtId="3" fontId="24" fillId="0" borderId="16" xfId="0" applyNumberFormat="1" applyFont="1" applyBorder="1" applyAlignment="1">
      <alignment vertical="top"/>
    </xf>
    <xf numFmtId="3" fontId="23" fillId="0" borderId="0" xfId="0" applyNumberFormat="1" applyFont="1" applyBorder="1" applyAlignment="1">
      <alignment vertical="top"/>
    </xf>
    <xf numFmtId="3" fontId="24" fillId="0" borderId="0" xfId="0" applyNumberFormat="1" applyFont="1" applyBorder="1" applyAlignment="1">
      <alignment/>
    </xf>
    <xf numFmtId="3" fontId="23" fillId="0" borderId="17" xfId="0" applyNumberFormat="1" applyFont="1" applyBorder="1" applyAlignment="1">
      <alignment vertical="center"/>
    </xf>
    <xf numFmtId="3" fontId="24" fillId="0" borderId="18" xfId="0" applyNumberFormat="1" applyFont="1" applyBorder="1" applyAlignment="1">
      <alignment vertical="center"/>
    </xf>
    <xf numFmtId="3" fontId="23" fillId="0" borderId="0" xfId="0" applyNumberFormat="1" applyFont="1" applyAlignment="1">
      <alignment horizontal="left" vertical="top"/>
    </xf>
    <xf numFmtId="3" fontId="23" fillId="0" borderId="12" xfId="0" applyNumberFormat="1" applyFont="1" applyBorder="1" applyAlignment="1">
      <alignment/>
    </xf>
    <xf numFmtId="3" fontId="23" fillId="0" borderId="0" xfId="71" applyNumberFormat="1" applyFont="1" applyBorder="1" applyAlignment="1">
      <alignment/>
      <protection/>
    </xf>
    <xf numFmtId="3" fontId="31" fillId="0" borderId="0" xfId="0" applyNumberFormat="1" applyFont="1" applyBorder="1" applyAlignment="1">
      <alignment horizontal="center" vertical="top"/>
    </xf>
    <xf numFmtId="3" fontId="23" fillId="0" borderId="0" xfId="71" applyNumberFormat="1" applyFont="1" applyBorder="1" applyAlignment="1">
      <alignment vertical="top"/>
      <protection/>
    </xf>
    <xf numFmtId="3" fontId="31" fillId="0" borderId="13" xfId="0" applyNumberFormat="1" applyFont="1" applyBorder="1" applyAlignment="1">
      <alignment horizontal="center" vertical="center"/>
    </xf>
    <xf numFmtId="3" fontId="24" fillId="0" borderId="0" xfId="0" applyNumberFormat="1" applyFont="1" applyAlignment="1">
      <alignment/>
    </xf>
    <xf numFmtId="3" fontId="23" fillId="0" borderId="0" xfId="0" applyNumberFormat="1" applyFont="1" applyBorder="1" applyAlignment="1">
      <alignment horizontal="right" vertical="top"/>
    </xf>
    <xf numFmtId="3" fontId="31" fillId="0" borderId="19" xfId="0" applyNumberFormat="1" applyFont="1" applyBorder="1" applyAlignment="1">
      <alignment vertical="center"/>
    </xf>
    <xf numFmtId="3" fontId="24" fillId="0" borderId="0" xfId="0" applyNumberFormat="1" applyFont="1" applyAlignment="1">
      <alignment vertical="center"/>
    </xf>
    <xf numFmtId="3" fontId="30" fillId="0" borderId="0" xfId="65" applyNumberFormat="1" applyFont="1" applyBorder="1">
      <alignment/>
      <protection/>
    </xf>
    <xf numFmtId="0" fontId="28" fillId="0" borderId="0" xfId="73" applyFont="1" applyFill="1" applyBorder="1" applyAlignment="1">
      <alignment vertical="center"/>
      <protection/>
    </xf>
    <xf numFmtId="0" fontId="25" fillId="0" borderId="0" xfId="73" applyFont="1" applyFill="1" applyBorder="1" applyAlignment="1">
      <alignment horizontal="center" vertical="center"/>
      <protection/>
    </xf>
    <xf numFmtId="3" fontId="28" fillId="0" borderId="0" xfId="73" applyNumberFormat="1" applyFont="1" applyFill="1" applyBorder="1" applyAlignment="1">
      <alignment vertical="center"/>
      <protection/>
    </xf>
    <xf numFmtId="0" fontId="28" fillId="0" borderId="0" xfId="73" applyFont="1" applyFill="1" applyBorder="1" applyAlignment="1">
      <alignment horizontal="center" vertical="center"/>
      <protection/>
    </xf>
    <xf numFmtId="3" fontId="26" fillId="0" borderId="20" xfId="73" applyNumberFormat="1" applyFont="1" applyFill="1" applyBorder="1" applyAlignment="1">
      <alignment vertical="center"/>
      <protection/>
    </xf>
    <xf numFmtId="0" fontId="28" fillId="0" borderId="0" xfId="66" applyFont="1" applyFill="1" applyBorder="1" applyAlignment="1">
      <alignment vertical="center"/>
      <protection/>
    </xf>
    <xf numFmtId="0" fontId="28" fillId="0" borderId="0" xfId="72" applyFont="1" applyFill="1" applyBorder="1" applyAlignment="1">
      <alignment vertical="center"/>
      <protection/>
    </xf>
    <xf numFmtId="0" fontId="28" fillId="0" borderId="0" xfId="73" applyFont="1" applyFill="1" applyBorder="1" applyAlignment="1">
      <alignment vertical="center" wrapText="1"/>
      <protection/>
    </xf>
    <xf numFmtId="3" fontId="25" fillId="0" borderId="0" xfId="73" applyNumberFormat="1" applyFont="1" applyFill="1" applyBorder="1" applyAlignment="1">
      <alignment vertical="center"/>
      <protection/>
    </xf>
    <xf numFmtId="3" fontId="28" fillId="0" borderId="21" xfId="73" applyNumberFormat="1" applyFont="1" applyFill="1" applyBorder="1" applyAlignment="1">
      <alignment vertical="center"/>
      <protection/>
    </xf>
    <xf numFmtId="0" fontId="28" fillId="0" borderId="21" xfId="73" applyFont="1" applyFill="1" applyBorder="1" applyAlignment="1">
      <alignment vertical="center"/>
      <protection/>
    </xf>
    <xf numFmtId="0" fontId="28" fillId="0" borderId="0" xfId="0" applyFont="1" applyFill="1" applyBorder="1" applyAlignment="1">
      <alignment/>
    </xf>
    <xf numFmtId="3" fontId="23" fillId="0" borderId="0" xfId="0" applyNumberFormat="1" applyFont="1" applyAlignment="1">
      <alignment horizontal="right"/>
    </xf>
    <xf numFmtId="3" fontId="24" fillId="0" borderId="18" xfId="0" applyNumberFormat="1" applyFont="1" applyBorder="1" applyAlignment="1">
      <alignment horizontal="center" vertical="center"/>
    </xf>
    <xf numFmtId="3" fontId="22" fillId="0" borderId="0" xfId="0" applyNumberFormat="1" applyFont="1" applyFill="1" applyBorder="1" applyAlignment="1">
      <alignment/>
    </xf>
    <xf numFmtId="3" fontId="24" fillId="0" borderId="0" xfId="0" applyNumberFormat="1" applyFont="1" applyBorder="1" applyAlignment="1">
      <alignment vertical="top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vertical="center"/>
    </xf>
    <xf numFmtId="3" fontId="23" fillId="0" borderId="0" xfId="0" applyNumberFormat="1" applyFont="1" applyBorder="1" applyAlignment="1">
      <alignment horizontal="right" vertical="center"/>
    </xf>
    <xf numFmtId="166" fontId="23" fillId="0" borderId="0" xfId="0" applyNumberFormat="1" applyFont="1" applyBorder="1" applyAlignment="1">
      <alignment vertical="center"/>
    </xf>
    <xf numFmtId="0" fontId="24" fillId="0" borderId="22" xfId="0" applyFont="1" applyBorder="1" applyAlignment="1">
      <alignment horizontal="left"/>
    </xf>
    <xf numFmtId="0" fontId="24" fillId="0" borderId="23" xfId="0" applyFont="1" applyBorder="1" applyAlignment="1">
      <alignment horizontal="center"/>
    </xf>
    <xf numFmtId="3" fontId="24" fillId="0" borderId="22" xfId="0" applyNumberFormat="1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166" fontId="23" fillId="0" borderId="0" xfId="0" applyNumberFormat="1" applyFont="1" applyBorder="1" applyAlignment="1">
      <alignment/>
    </xf>
    <xf numFmtId="0" fontId="23" fillId="0" borderId="26" xfId="0" applyFont="1" applyBorder="1" applyAlignment="1">
      <alignment horizontal="center" vertical="top"/>
    </xf>
    <xf numFmtId="3" fontId="23" fillId="0" borderId="27" xfId="0" applyNumberFormat="1" applyFont="1" applyBorder="1" applyAlignment="1">
      <alignment/>
    </xf>
    <xf numFmtId="0" fontId="23" fillId="0" borderId="28" xfId="0" applyFont="1" applyBorder="1" applyAlignment="1">
      <alignment horizontal="center"/>
    </xf>
    <xf numFmtId="3" fontId="23" fillId="0" borderId="29" xfId="0" applyNumberFormat="1" applyFont="1" applyBorder="1" applyAlignment="1">
      <alignment/>
    </xf>
    <xf numFmtId="0" fontId="23" fillId="0" borderId="28" xfId="0" applyFont="1" applyBorder="1" applyAlignment="1">
      <alignment horizontal="center" vertical="top"/>
    </xf>
    <xf numFmtId="0" fontId="23" fillId="0" borderId="0" xfId="0" applyFont="1" applyBorder="1" applyAlignment="1">
      <alignment horizontal="left"/>
    </xf>
    <xf numFmtId="3" fontId="23" fillId="0" borderId="29" xfId="0" applyNumberFormat="1" applyFont="1" applyBorder="1" applyAlignment="1">
      <alignment vertical="top"/>
    </xf>
    <xf numFmtId="0" fontId="24" fillId="0" borderId="30" xfId="0" applyFont="1" applyBorder="1" applyAlignment="1">
      <alignment horizontal="right" vertical="center"/>
    </xf>
    <xf numFmtId="0" fontId="24" fillId="0" borderId="13" xfId="0" applyFont="1" applyFill="1" applyBorder="1" applyAlignment="1">
      <alignment horizontal="left" vertical="center"/>
    </xf>
    <xf numFmtId="3" fontId="24" fillId="0" borderId="30" xfId="0" applyNumberFormat="1" applyFont="1" applyBorder="1" applyAlignment="1">
      <alignment vertical="center"/>
    </xf>
    <xf numFmtId="3" fontId="24" fillId="0" borderId="31" xfId="0" applyNumberFormat="1" applyFont="1" applyBorder="1" applyAlignment="1">
      <alignment horizontal="center" vertical="center"/>
    </xf>
    <xf numFmtId="3" fontId="24" fillId="0" borderId="32" xfId="0" applyNumberFormat="1" applyFont="1" applyBorder="1" applyAlignment="1">
      <alignment horizontal="right" vertical="center"/>
    </xf>
    <xf numFmtId="0" fontId="24" fillId="0" borderId="26" xfId="0" applyFont="1" applyBorder="1" applyAlignment="1">
      <alignment horizontal="left"/>
    </xf>
    <xf numFmtId="3" fontId="24" fillId="0" borderId="27" xfId="0" applyNumberFormat="1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3" fontId="23" fillId="0" borderId="29" xfId="0" applyNumberFormat="1" applyFont="1" applyBorder="1" applyAlignment="1">
      <alignment horizontal="right"/>
    </xf>
    <xf numFmtId="1" fontId="23" fillId="0" borderId="0" xfId="0" applyNumberFormat="1" applyFont="1" applyBorder="1" applyAlignment="1">
      <alignment horizontal="center" vertical="center" textRotation="180"/>
    </xf>
    <xf numFmtId="0" fontId="23" fillId="0" borderId="26" xfId="0" applyFont="1" applyBorder="1" applyAlignment="1">
      <alignment horizontal="center"/>
    </xf>
    <xf numFmtId="3" fontId="23" fillId="0" borderId="27" xfId="0" applyNumberFormat="1" applyFont="1" applyBorder="1" applyAlignment="1">
      <alignment horizontal="right"/>
    </xf>
    <xf numFmtId="1" fontId="23" fillId="0" borderId="28" xfId="0" applyNumberFormat="1" applyFont="1" applyBorder="1" applyAlignment="1">
      <alignment horizontal="center"/>
    </xf>
    <xf numFmtId="10" fontId="23" fillId="0" borderId="0" xfId="0" applyNumberFormat="1" applyFont="1" applyBorder="1" applyAlignment="1">
      <alignment horizontal="right"/>
    </xf>
    <xf numFmtId="0" fontId="23" fillId="0" borderId="26" xfId="0" applyFont="1" applyBorder="1" applyAlignment="1">
      <alignment horizontal="right"/>
    </xf>
    <xf numFmtId="0" fontId="24" fillId="0" borderId="33" xfId="0" applyFont="1" applyBorder="1" applyAlignment="1">
      <alignment horizontal="right" vertical="center"/>
    </xf>
    <xf numFmtId="0" fontId="24" fillId="0" borderId="19" xfId="0" applyFont="1" applyFill="1" applyBorder="1" applyAlignment="1">
      <alignment horizontal="left" vertical="center"/>
    </xf>
    <xf numFmtId="3" fontId="24" fillId="0" borderId="34" xfId="0" applyNumberFormat="1" applyFont="1" applyBorder="1" applyAlignment="1">
      <alignment vertical="center"/>
    </xf>
    <xf numFmtId="3" fontId="24" fillId="0" borderId="35" xfId="0" applyNumberFormat="1" applyFont="1" applyBorder="1" applyAlignment="1">
      <alignment horizontal="center" vertical="center"/>
    </xf>
    <xf numFmtId="3" fontId="24" fillId="0" borderId="36" xfId="0" applyNumberFormat="1" applyFont="1" applyBorder="1" applyAlignment="1">
      <alignment horizontal="right" vertical="center"/>
    </xf>
    <xf numFmtId="0" fontId="24" fillId="0" borderId="37" xfId="0" applyFont="1" applyBorder="1" applyAlignment="1">
      <alignment vertical="center"/>
    </xf>
    <xf numFmtId="0" fontId="24" fillId="0" borderId="38" xfId="0" applyFont="1" applyBorder="1" applyAlignment="1">
      <alignment horizontal="center" vertical="center"/>
    </xf>
    <xf numFmtId="3" fontId="24" fillId="0" borderId="39" xfId="0" applyNumberFormat="1" applyFont="1" applyBorder="1" applyAlignment="1">
      <alignment vertical="center"/>
    </xf>
    <xf numFmtId="0" fontId="24" fillId="0" borderId="40" xfId="0" applyFont="1" applyBorder="1" applyAlignment="1">
      <alignment vertical="center"/>
    </xf>
    <xf numFmtId="3" fontId="24" fillId="0" borderId="41" xfId="0" applyNumberFormat="1" applyFont="1" applyBorder="1" applyAlignment="1">
      <alignment vertical="center"/>
    </xf>
    <xf numFmtId="0" fontId="23" fillId="0" borderId="26" xfId="0" applyFont="1" applyBorder="1" applyAlignment="1">
      <alignment horizontal="right" vertical="center"/>
    </xf>
    <xf numFmtId="3" fontId="23" fillId="0" borderId="27" xfId="0" applyNumberFormat="1" applyFont="1" applyBorder="1" applyAlignment="1">
      <alignment vertical="center"/>
    </xf>
    <xf numFmtId="0" fontId="23" fillId="0" borderId="28" xfId="0" applyFont="1" applyFill="1" applyBorder="1" applyAlignment="1">
      <alignment horizontal="center" vertical="center"/>
    </xf>
    <xf numFmtId="3" fontId="23" fillId="0" borderId="29" xfId="0" applyNumberFormat="1" applyFont="1" applyBorder="1" applyAlignment="1">
      <alignment vertical="center"/>
    </xf>
    <xf numFmtId="0" fontId="23" fillId="0" borderId="26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33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3" fontId="23" fillId="0" borderId="34" xfId="0" applyNumberFormat="1" applyFont="1" applyBorder="1" applyAlignment="1">
      <alignment vertical="center"/>
    </xf>
    <xf numFmtId="0" fontId="23" fillId="0" borderId="35" xfId="0" applyFont="1" applyFill="1" applyBorder="1" applyAlignment="1">
      <alignment horizontal="center" vertical="center"/>
    </xf>
    <xf numFmtId="3" fontId="23" fillId="0" borderId="36" xfId="0" applyNumberFormat="1" applyFont="1" applyBorder="1" applyAlignment="1">
      <alignment vertical="center"/>
    </xf>
    <xf numFmtId="166" fontId="23" fillId="0" borderId="19" xfId="0" applyNumberFormat="1" applyFont="1" applyBorder="1" applyAlignment="1">
      <alignment vertical="center"/>
    </xf>
    <xf numFmtId="0" fontId="23" fillId="0" borderId="19" xfId="0" applyFont="1" applyBorder="1" applyAlignment="1">
      <alignment vertical="center"/>
    </xf>
    <xf numFmtId="0" fontId="23" fillId="0" borderId="33" xfId="0" applyFont="1" applyBorder="1" applyAlignment="1">
      <alignment horizontal="right" vertical="center"/>
    </xf>
    <xf numFmtId="3" fontId="24" fillId="0" borderId="33" xfId="0" applyNumberFormat="1" applyFont="1" applyBorder="1" applyAlignment="1">
      <alignment vertical="center"/>
    </xf>
    <xf numFmtId="0" fontId="24" fillId="0" borderId="35" xfId="0" applyFont="1" applyBorder="1" applyAlignment="1">
      <alignment horizontal="right" vertical="center"/>
    </xf>
    <xf numFmtId="3" fontId="24" fillId="0" borderId="36" xfId="0" applyNumberFormat="1" applyFont="1" applyBorder="1" applyAlignment="1">
      <alignment vertical="center"/>
    </xf>
    <xf numFmtId="0" fontId="24" fillId="0" borderId="42" xfId="0" applyFont="1" applyBorder="1" applyAlignment="1">
      <alignment horizontal="right" vertical="center"/>
    </xf>
    <xf numFmtId="0" fontId="24" fillId="0" borderId="43" xfId="0" applyFont="1" applyFill="1" applyBorder="1" applyAlignment="1">
      <alignment horizontal="left" vertical="center"/>
    </xf>
    <xf numFmtId="3" fontId="24" fillId="0" borderId="44" xfId="0" applyNumberFormat="1" applyFont="1" applyBorder="1" applyAlignment="1">
      <alignment vertical="center"/>
    </xf>
    <xf numFmtId="3" fontId="24" fillId="0" borderId="28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/>
    </xf>
    <xf numFmtId="3" fontId="24" fillId="0" borderId="29" xfId="0" applyNumberFormat="1" applyFont="1" applyBorder="1" applyAlignment="1">
      <alignment horizontal="right" vertical="center"/>
    </xf>
    <xf numFmtId="0" fontId="24" fillId="0" borderId="45" xfId="0" applyFont="1" applyBorder="1" applyAlignment="1">
      <alignment horizontal="right" vertical="center"/>
    </xf>
    <xf numFmtId="0" fontId="24" fillId="0" borderId="15" xfId="0" applyFont="1" applyFill="1" applyBorder="1" applyAlignment="1">
      <alignment horizontal="left" vertical="center"/>
    </xf>
    <xf numFmtId="3" fontId="24" fillId="0" borderId="46" xfId="0" applyNumberFormat="1" applyFont="1" applyBorder="1" applyAlignment="1">
      <alignment vertical="center"/>
    </xf>
    <xf numFmtId="3" fontId="24" fillId="0" borderId="47" xfId="0" applyNumberFormat="1" applyFont="1" applyBorder="1" applyAlignment="1">
      <alignment horizontal="center" vertical="center"/>
    </xf>
    <xf numFmtId="3" fontId="24" fillId="0" borderId="48" xfId="0" applyNumberFormat="1" applyFont="1" applyBorder="1" applyAlignment="1">
      <alignment horizontal="right" vertical="center"/>
    </xf>
    <xf numFmtId="165" fontId="23" fillId="0" borderId="29" xfId="81" applyNumberFormat="1" applyFont="1" applyBorder="1" applyAlignment="1">
      <alignment horizontal="center"/>
    </xf>
    <xf numFmtId="0" fontId="23" fillId="0" borderId="28" xfId="0" applyFont="1" applyBorder="1" applyAlignment="1">
      <alignment horizontal="right"/>
    </xf>
    <xf numFmtId="0" fontId="23" fillId="0" borderId="45" xfId="0" applyFont="1" applyBorder="1" applyAlignment="1">
      <alignment horizontal="right"/>
    </xf>
    <xf numFmtId="0" fontId="23" fillId="0" borderId="15" xfId="0" applyFont="1" applyBorder="1" applyAlignment="1">
      <alignment/>
    </xf>
    <xf numFmtId="165" fontId="23" fillId="0" borderId="48" xfId="81" applyNumberFormat="1" applyFont="1" applyBorder="1" applyAlignment="1">
      <alignment horizontal="center"/>
    </xf>
    <xf numFmtId="0" fontId="23" fillId="0" borderId="47" xfId="0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0" fontId="28" fillId="0" borderId="0" xfId="0" applyFont="1" applyFill="1" applyAlignment="1">
      <alignment horizontal="center" vertical="center"/>
    </xf>
    <xf numFmtId="4" fontId="28" fillId="0" borderId="0" xfId="0" applyNumberFormat="1" applyFont="1" applyFill="1" applyBorder="1" applyAlignment="1">
      <alignment horizontal="left" vertical="center"/>
    </xf>
    <xf numFmtId="4" fontId="2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4" fontId="28" fillId="0" borderId="0" xfId="0" applyNumberFormat="1" applyFont="1" applyFill="1" applyAlignment="1">
      <alignment horizontal="center" vertical="center"/>
    </xf>
    <xf numFmtId="4" fontId="28" fillId="0" borderId="49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179" fontId="25" fillId="0" borderId="17" xfId="0" applyNumberFormat="1" applyFont="1" applyFill="1" applyBorder="1" applyAlignment="1">
      <alignment vertical="center" wrapText="1"/>
    </xf>
    <xf numFmtId="4" fontId="28" fillId="0" borderId="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Alignment="1">
      <alignment vertical="center"/>
    </xf>
    <xf numFmtId="4" fontId="28" fillId="0" borderId="0" xfId="0" applyNumberFormat="1" applyFont="1" applyFill="1" applyAlignment="1">
      <alignment horizontal="right" vertical="center"/>
    </xf>
    <xf numFmtId="0" fontId="23" fillId="0" borderId="0" xfId="0" applyFont="1" applyAlignment="1">
      <alignment/>
    </xf>
    <xf numFmtId="0" fontId="35" fillId="0" borderId="0" xfId="0" applyFont="1" applyAlignment="1">
      <alignment horizontal="center" wrapText="1"/>
    </xf>
    <xf numFmtId="0" fontId="24" fillId="0" borderId="50" xfId="0" applyFont="1" applyBorder="1" applyAlignment="1">
      <alignment/>
    </xf>
    <xf numFmtId="3" fontId="24" fillId="0" borderId="11" xfId="0" applyNumberFormat="1" applyFont="1" applyBorder="1" applyAlignment="1">
      <alignment horizontal="left"/>
    </xf>
    <xf numFmtId="0" fontId="23" fillId="0" borderId="51" xfId="0" applyFont="1" applyBorder="1" applyAlignment="1">
      <alignment/>
    </xf>
    <xf numFmtId="0" fontId="24" fillId="0" borderId="12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 horizontal="right" vertical="top"/>
    </xf>
    <xf numFmtId="0" fontId="24" fillId="0" borderId="12" xfId="0" applyFont="1" applyBorder="1" applyAlignment="1">
      <alignment vertical="top"/>
    </xf>
    <xf numFmtId="3" fontId="24" fillId="0" borderId="0" xfId="0" applyNumberFormat="1" applyFont="1" applyBorder="1" applyAlignment="1">
      <alignment horizontal="left" vertical="top"/>
    </xf>
    <xf numFmtId="0" fontId="24" fillId="0" borderId="10" xfId="0" applyFont="1" applyBorder="1" applyAlignment="1">
      <alignment vertical="top"/>
    </xf>
    <xf numFmtId="0" fontId="23" fillId="0" borderId="0" xfId="0" applyFont="1" applyAlignment="1">
      <alignment vertical="top"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52" xfId="0" applyFont="1" applyBorder="1" applyAlignment="1">
      <alignment/>
    </xf>
    <xf numFmtId="0" fontId="24" fillId="0" borderId="53" xfId="0" applyFont="1" applyBorder="1" applyAlignment="1">
      <alignment/>
    </xf>
    <xf numFmtId="0" fontId="23" fillId="0" borderId="53" xfId="0" applyFont="1" applyBorder="1" applyAlignment="1">
      <alignment/>
    </xf>
    <xf numFmtId="3" fontId="24" fillId="0" borderId="53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23" fillId="0" borderId="0" xfId="0" applyFont="1" applyFill="1" applyBorder="1" applyAlignment="1">
      <alignment vertical="top"/>
    </xf>
    <xf numFmtId="3" fontId="24" fillId="0" borderId="0" xfId="0" applyNumberFormat="1" applyFont="1" applyBorder="1" applyAlignment="1">
      <alignment vertical="center"/>
    </xf>
    <xf numFmtId="3" fontId="31" fillId="0" borderId="10" xfId="0" applyNumberFormat="1" applyFont="1" applyBorder="1" applyAlignment="1">
      <alignment vertical="center"/>
    </xf>
    <xf numFmtId="3" fontId="23" fillId="0" borderId="0" xfId="71" applyNumberFormat="1" applyFont="1" applyBorder="1" applyAlignment="1">
      <alignment horizontal="center"/>
      <protection/>
    </xf>
    <xf numFmtId="3" fontId="23" fillId="0" borderId="0" xfId="71" applyNumberFormat="1" applyFont="1" applyBorder="1" applyAlignment="1">
      <alignment horizontal="center" wrapText="1"/>
      <protection/>
    </xf>
    <xf numFmtId="3" fontId="31" fillId="0" borderId="0" xfId="71" applyNumberFormat="1" applyFont="1" applyBorder="1" applyAlignment="1">
      <alignment horizontal="center"/>
      <protection/>
    </xf>
    <xf numFmtId="3" fontId="23" fillId="0" borderId="0" xfId="71" applyNumberFormat="1" applyFont="1" applyBorder="1" applyAlignment="1">
      <alignment horizontal="center" vertical="top"/>
      <protection/>
    </xf>
    <xf numFmtId="3" fontId="23" fillId="0" borderId="0" xfId="71" applyNumberFormat="1" applyFont="1" applyBorder="1" applyAlignment="1">
      <alignment horizontal="center" vertical="center"/>
      <protection/>
    </xf>
    <xf numFmtId="3" fontId="24" fillId="0" borderId="0" xfId="0" applyNumberFormat="1" applyFont="1" applyBorder="1" applyAlignment="1">
      <alignment horizontal="center"/>
    </xf>
    <xf numFmtId="3" fontId="31" fillId="0" borderId="19" xfId="0" applyNumberFormat="1" applyFont="1" applyBorder="1" applyAlignment="1">
      <alignment horizontal="center" vertical="center"/>
    </xf>
    <xf numFmtId="3" fontId="23" fillId="0" borderId="10" xfId="0" applyNumberFormat="1" applyFont="1" applyBorder="1" applyAlignment="1">
      <alignment vertical="top"/>
    </xf>
    <xf numFmtId="3" fontId="24" fillId="0" borderId="10" xfId="0" applyNumberFormat="1" applyFont="1" applyBorder="1" applyAlignment="1">
      <alignment/>
    </xf>
    <xf numFmtId="3" fontId="24" fillId="0" borderId="10" xfId="0" applyNumberFormat="1" applyFont="1" applyBorder="1" applyAlignment="1">
      <alignment vertical="center"/>
    </xf>
    <xf numFmtId="3" fontId="24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3" fontId="39" fillId="0" borderId="13" xfId="0" applyNumberFormat="1" applyFont="1" applyBorder="1" applyAlignment="1">
      <alignment vertical="center"/>
    </xf>
    <xf numFmtId="3" fontId="39" fillId="0" borderId="19" xfId="0" applyNumberFormat="1" applyFont="1" applyBorder="1" applyAlignment="1">
      <alignment vertical="center"/>
    </xf>
    <xf numFmtId="3" fontId="39" fillId="0" borderId="10" xfId="0" applyNumberFormat="1" applyFont="1" applyBorder="1" applyAlignment="1">
      <alignment/>
    </xf>
    <xf numFmtId="3" fontId="39" fillId="0" borderId="54" xfId="0" applyNumberFormat="1" applyFont="1" applyBorder="1" applyAlignment="1">
      <alignment vertical="center"/>
    </xf>
    <xf numFmtId="3" fontId="24" fillId="0" borderId="54" xfId="0" applyNumberFormat="1" applyFont="1" applyBorder="1" applyAlignment="1">
      <alignment vertical="center"/>
    </xf>
    <xf numFmtId="3" fontId="24" fillId="0" borderId="55" xfId="0" applyNumberFormat="1" applyFont="1" applyBorder="1" applyAlignment="1">
      <alignment/>
    </xf>
    <xf numFmtId="4" fontId="28" fillId="0" borderId="49" xfId="0" applyNumberFormat="1" applyFont="1" applyFill="1" applyBorder="1" applyAlignment="1">
      <alignment horizontal="center" vertical="center"/>
    </xf>
    <xf numFmtId="4" fontId="28" fillId="0" borderId="10" xfId="0" applyNumberFormat="1" applyFont="1" applyFill="1" applyBorder="1" applyAlignment="1">
      <alignment horizontal="center" vertical="center"/>
    </xf>
    <xf numFmtId="4" fontId="25" fillId="0" borderId="18" xfId="0" applyNumberFormat="1" applyFont="1" applyFill="1" applyBorder="1" applyAlignment="1">
      <alignment vertical="center"/>
    </xf>
    <xf numFmtId="4" fontId="25" fillId="0" borderId="56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8" fillId="0" borderId="49" xfId="0" applyFont="1" applyFill="1" applyBorder="1" applyAlignment="1">
      <alignment horizontal="center" vertical="center" wrapText="1"/>
    </xf>
    <xf numFmtId="179" fontId="28" fillId="0" borderId="12" xfId="0" applyNumberFormat="1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3" fontId="23" fillId="0" borderId="0" xfId="65" applyNumberFormat="1" applyFont="1" applyAlignment="1">
      <alignment horizontal="left"/>
      <protection/>
    </xf>
    <xf numFmtId="3" fontId="24" fillId="0" borderId="0" xfId="65" applyNumberFormat="1" applyFont="1" applyBorder="1">
      <alignment/>
      <protection/>
    </xf>
    <xf numFmtId="3" fontId="24" fillId="0" borderId="0" xfId="65" applyNumberFormat="1" applyFont="1">
      <alignment/>
      <protection/>
    </xf>
    <xf numFmtId="3" fontId="24" fillId="0" borderId="0" xfId="65" applyNumberFormat="1" applyFont="1" applyFill="1" applyBorder="1" applyAlignment="1">
      <alignment horizontal="center"/>
      <protection/>
    </xf>
    <xf numFmtId="3" fontId="24" fillId="0" borderId="0" xfId="65" applyNumberFormat="1" applyFont="1" applyFill="1" applyBorder="1">
      <alignment/>
      <protection/>
    </xf>
    <xf numFmtId="3" fontId="23" fillId="0" borderId="0" xfId="0" applyNumberFormat="1" applyFont="1" applyAlignment="1">
      <alignment horizontal="center" vertical="top"/>
    </xf>
    <xf numFmtId="3" fontId="23" fillId="0" borderId="0" xfId="0" applyNumberFormat="1" applyFont="1" applyAlignment="1">
      <alignment horizontal="left"/>
    </xf>
    <xf numFmtId="3" fontId="24" fillId="0" borderId="0" xfId="0" applyNumberFormat="1" applyFont="1" applyAlignment="1">
      <alignment horizontal="right"/>
    </xf>
    <xf numFmtId="3" fontId="23" fillId="0" borderId="0" xfId="0" applyNumberFormat="1" applyFont="1" applyAlignment="1">
      <alignment horizontal="center" vertical="center"/>
    </xf>
    <xf numFmtId="3" fontId="23" fillId="0" borderId="0" xfId="65" applyNumberFormat="1" applyFont="1" applyFill="1" applyAlignment="1">
      <alignment horizontal="right"/>
      <protection/>
    </xf>
    <xf numFmtId="3" fontId="23" fillId="0" borderId="0" xfId="65" applyNumberFormat="1" applyFont="1" applyBorder="1" applyAlignment="1">
      <alignment vertical="center"/>
      <protection/>
    </xf>
    <xf numFmtId="3" fontId="24" fillId="0" borderId="0" xfId="65" applyNumberFormat="1" applyFont="1" applyAlignment="1">
      <alignment horizontal="center" vertical="center"/>
      <protection/>
    </xf>
    <xf numFmtId="3" fontId="23" fillId="0" borderId="0" xfId="65" applyNumberFormat="1" applyFont="1" applyAlignment="1">
      <alignment vertical="center"/>
      <protection/>
    </xf>
    <xf numFmtId="0" fontId="24" fillId="0" borderId="0" xfId="65" applyFont="1" applyFill="1" applyBorder="1">
      <alignment/>
      <protection/>
    </xf>
    <xf numFmtId="3" fontId="23" fillId="0" borderId="0" xfId="65" applyNumberFormat="1" applyFont="1" applyFill="1" applyAlignment="1">
      <alignment/>
      <protection/>
    </xf>
    <xf numFmtId="3" fontId="24" fillId="0" borderId="0" xfId="65" applyNumberFormat="1" applyFont="1" applyBorder="1" applyAlignment="1">
      <alignment horizontal="center" vertical="center"/>
      <protection/>
    </xf>
    <xf numFmtId="3" fontId="25" fillId="0" borderId="0" xfId="65" applyNumberFormat="1" applyFont="1" applyAlignment="1">
      <alignment horizontal="center"/>
      <protection/>
    </xf>
    <xf numFmtId="0" fontId="23" fillId="0" borderId="0" xfId="65" applyFont="1" applyBorder="1">
      <alignment/>
      <protection/>
    </xf>
    <xf numFmtId="0" fontId="23" fillId="0" borderId="0" xfId="65" applyFont="1" applyBorder="1" applyAlignment="1">
      <alignment horizontal="center"/>
      <protection/>
    </xf>
    <xf numFmtId="3" fontId="22" fillId="0" borderId="15" xfId="0" applyNumberFormat="1" applyFont="1" applyBorder="1" applyAlignment="1">
      <alignment/>
    </xf>
    <xf numFmtId="3" fontId="22" fillId="0" borderId="0" xfId="65" applyNumberFormat="1" applyFont="1" applyFill="1">
      <alignment/>
      <protection/>
    </xf>
    <xf numFmtId="3" fontId="22" fillId="0" borderId="0" xfId="65" applyNumberFormat="1" applyFont="1" applyFill="1" applyAlignment="1">
      <alignment horizontal="center"/>
      <protection/>
    </xf>
    <xf numFmtId="3" fontId="30" fillId="0" borderId="0" xfId="65" applyNumberFormat="1" applyFont="1" applyFill="1" applyBorder="1">
      <alignment/>
      <protection/>
    </xf>
    <xf numFmtId="3" fontId="22" fillId="0" borderId="0" xfId="65" applyNumberFormat="1" applyFont="1">
      <alignment/>
      <protection/>
    </xf>
    <xf numFmtId="3" fontId="30" fillId="0" borderId="0" xfId="65" applyNumberFormat="1" applyFont="1" applyFill="1">
      <alignment/>
      <protection/>
    </xf>
    <xf numFmtId="3" fontId="30" fillId="0" borderId="0" xfId="65" applyNumberFormat="1" applyFont="1">
      <alignment/>
      <protection/>
    </xf>
    <xf numFmtId="3" fontId="32" fillId="0" borderId="13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30" fillId="0" borderId="18" xfId="0" applyNumberFormat="1" applyFont="1" applyBorder="1" applyAlignment="1">
      <alignment vertical="center"/>
    </xf>
    <xf numFmtId="3" fontId="32" fillId="0" borderId="0" xfId="0" applyNumberFormat="1" applyFont="1" applyBorder="1" applyAlignment="1">
      <alignment/>
    </xf>
    <xf numFmtId="3" fontId="22" fillId="0" borderId="15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/>
    </xf>
    <xf numFmtId="3" fontId="30" fillId="0" borderId="53" xfId="0" applyNumberFormat="1" applyFont="1" applyBorder="1" applyAlignment="1">
      <alignment vertical="top"/>
    </xf>
    <xf numFmtId="3" fontId="30" fillId="0" borderId="53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top"/>
    </xf>
    <xf numFmtId="3" fontId="30" fillId="0" borderId="0" xfId="0" applyNumberFormat="1" applyFont="1" applyBorder="1" applyAlignment="1">
      <alignment/>
    </xf>
    <xf numFmtId="3" fontId="32" fillId="0" borderId="19" xfId="0" applyNumberFormat="1" applyFont="1" applyBorder="1" applyAlignment="1">
      <alignment vertical="center"/>
    </xf>
    <xf numFmtId="3" fontId="22" fillId="0" borderId="0" xfId="65" applyNumberFormat="1" applyFont="1" applyFill="1" applyAlignment="1">
      <alignment/>
      <protection/>
    </xf>
    <xf numFmtId="3" fontId="30" fillId="0" borderId="0" xfId="65" applyNumberFormat="1" applyFont="1" applyBorder="1" applyAlignment="1">
      <alignment horizontal="center"/>
      <protection/>
    </xf>
    <xf numFmtId="3" fontId="30" fillId="0" borderId="0" xfId="65" applyNumberFormat="1" applyFont="1" applyFill="1" applyBorder="1" applyAlignment="1">
      <alignment horizontal="center"/>
      <protection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 vertical="center"/>
    </xf>
    <xf numFmtId="3" fontId="28" fillId="0" borderId="0" xfId="0" applyNumberFormat="1" applyFont="1" applyAlignment="1">
      <alignment vertical="center"/>
    </xf>
    <xf numFmtId="0" fontId="28" fillId="0" borderId="0" xfId="0" applyFont="1" applyBorder="1" applyAlignment="1">
      <alignment horizontal="center"/>
    </xf>
    <xf numFmtId="3" fontId="28" fillId="0" borderId="0" xfId="0" applyNumberFormat="1" applyFont="1" applyBorder="1" applyAlignment="1">
      <alignment horizontal="center"/>
    </xf>
    <xf numFmtId="3" fontId="28" fillId="0" borderId="0" xfId="65" applyNumberFormat="1" applyFont="1" applyAlignment="1">
      <alignment horizontal="center"/>
      <protection/>
    </xf>
    <xf numFmtId="3" fontId="28" fillId="0" borderId="0" xfId="65" applyNumberFormat="1" applyFont="1" applyBorder="1">
      <alignment/>
      <protection/>
    </xf>
    <xf numFmtId="3" fontId="28" fillId="0" borderId="0" xfId="65" applyNumberFormat="1" applyFont="1">
      <alignment/>
      <protection/>
    </xf>
    <xf numFmtId="3" fontId="25" fillId="0" borderId="0" xfId="65" applyNumberFormat="1" applyFont="1" applyBorder="1" applyAlignment="1">
      <alignment horizontal="left"/>
      <protection/>
    </xf>
    <xf numFmtId="3" fontId="25" fillId="0" borderId="0" xfId="65" applyNumberFormat="1" applyFont="1" applyAlignment="1">
      <alignment horizontal="left"/>
      <protection/>
    </xf>
    <xf numFmtId="0" fontId="25" fillId="0" borderId="0" xfId="0" applyFont="1" applyAlignment="1">
      <alignment/>
    </xf>
    <xf numFmtId="3" fontId="25" fillId="0" borderId="0" xfId="0" applyNumberFormat="1" applyFont="1" applyAlignment="1">
      <alignment/>
    </xf>
    <xf numFmtId="0" fontId="25" fillId="0" borderId="0" xfId="0" applyFont="1" applyAlignment="1">
      <alignment vertical="center"/>
    </xf>
    <xf numFmtId="3" fontId="25" fillId="0" borderId="0" xfId="0" applyNumberFormat="1" applyFont="1" applyAlignment="1">
      <alignment vertical="center"/>
    </xf>
    <xf numFmtId="3" fontId="28" fillId="0" borderId="0" xfId="65" applyNumberFormat="1" applyFont="1" applyFill="1">
      <alignment/>
      <protection/>
    </xf>
    <xf numFmtId="3" fontId="28" fillId="0" borderId="0" xfId="65" applyNumberFormat="1" applyFont="1" applyAlignment="1">
      <alignment horizontal="right"/>
      <protection/>
    </xf>
    <xf numFmtId="3" fontId="28" fillId="0" borderId="0" xfId="65" applyNumberFormat="1" applyFont="1" applyAlignment="1">
      <alignment/>
      <protection/>
    </xf>
    <xf numFmtId="49" fontId="25" fillId="0" borderId="0" xfId="65" applyNumberFormat="1" applyFont="1" applyFill="1" applyAlignment="1">
      <alignment horizontal="center"/>
      <protection/>
    </xf>
    <xf numFmtId="3" fontId="25" fillId="0" borderId="0" xfId="65" applyNumberFormat="1" applyFont="1" applyFill="1" applyAlignment="1">
      <alignment horizontal="center"/>
      <protection/>
    </xf>
    <xf numFmtId="3" fontId="28" fillId="0" borderId="0" xfId="65" applyNumberFormat="1" applyFont="1" applyFill="1" applyAlignment="1">
      <alignment horizontal="center"/>
      <protection/>
    </xf>
    <xf numFmtId="3" fontId="40" fillId="0" borderId="0" xfId="65" applyNumberFormat="1" applyFont="1" applyAlignment="1">
      <alignment horizontal="center"/>
      <protection/>
    </xf>
    <xf numFmtId="3" fontId="40" fillId="0" borderId="0" xfId="65" applyNumberFormat="1" applyFont="1" applyFill="1" applyAlignment="1">
      <alignment horizontal="center"/>
      <protection/>
    </xf>
    <xf numFmtId="3" fontId="41" fillId="0" borderId="0" xfId="65" applyNumberFormat="1" applyFont="1" applyAlignment="1">
      <alignment horizontal="right"/>
      <protection/>
    </xf>
    <xf numFmtId="3" fontId="28" fillId="0" borderId="0" xfId="65" applyNumberFormat="1" applyFont="1" applyBorder="1" applyAlignment="1">
      <alignment horizontal="center"/>
      <protection/>
    </xf>
    <xf numFmtId="3" fontId="28" fillId="0" borderId="0" xfId="65" applyNumberFormat="1" applyFont="1" applyAlignment="1">
      <alignment horizontal="center" vertical="center"/>
      <protection/>
    </xf>
    <xf numFmtId="3" fontId="28" fillId="0" borderId="0" xfId="65" applyNumberFormat="1" applyFont="1" applyBorder="1" applyAlignment="1">
      <alignment horizontal="center" vertical="center"/>
      <protection/>
    </xf>
    <xf numFmtId="3" fontId="25" fillId="0" borderId="0" xfId="65" applyNumberFormat="1" applyFont="1" applyBorder="1">
      <alignment/>
      <protection/>
    </xf>
    <xf numFmtId="3" fontId="25" fillId="0" borderId="0" xfId="65" applyNumberFormat="1" applyFont="1">
      <alignment/>
      <protection/>
    </xf>
    <xf numFmtId="3" fontId="28" fillId="0" borderId="0" xfId="65" applyNumberFormat="1" applyFont="1" applyFill="1" applyBorder="1">
      <alignment/>
      <protection/>
    </xf>
    <xf numFmtId="3" fontId="25" fillId="0" borderId="0" xfId="65" applyNumberFormat="1" applyFont="1" applyFill="1" applyBorder="1">
      <alignment/>
      <protection/>
    </xf>
    <xf numFmtId="3" fontId="36" fillId="0" borderId="0" xfId="65" applyNumberFormat="1" applyFont="1" applyBorder="1">
      <alignment/>
      <protection/>
    </xf>
    <xf numFmtId="3" fontId="36" fillId="0" borderId="0" xfId="65" applyNumberFormat="1" applyFont="1">
      <alignment/>
      <protection/>
    </xf>
    <xf numFmtId="3" fontId="42" fillId="0" borderId="0" xfId="65" applyNumberFormat="1" applyFont="1" applyBorder="1">
      <alignment/>
      <protection/>
    </xf>
    <xf numFmtId="3" fontId="25" fillId="0" borderId="0" xfId="65" applyNumberFormat="1" applyFont="1" applyBorder="1" applyAlignment="1">
      <alignment vertical="center"/>
      <protection/>
    </xf>
    <xf numFmtId="3" fontId="28" fillId="0" borderId="0" xfId="65" applyNumberFormat="1" applyFont="1" applyBorder="1" applyAlignment="1">
      <alignment/>
      <protection/>
    </xf>
    <xf numFmtId="49" fontId="28" fillId="22" borderId="0" xfId="65" applyNumberFormat="1" applyFont="1" applyFill="1" applyBorder="1" applyAlignment="1">
      <alignment horizontal="center"/>
      <protection/>
    </xf>
    <xf numFmtId="3" fontId="28" fillId="22" borderId="0" xfId="65" applyNumberFormat="1" applyFont="1" applyFill="1" applyBorder="1" applyAlignment="1">
      <alignment horizontal="center"/>
      <protection/>
    </xf>
    <xf numFmtId="49" fontId="25" fillId="22" borderId="0" xfId="65" applyNumberFormat="1" applyFont="1" applyFill="1" applyBorder="1" applyAlignment="1">
      <alignment horizontal="center"/>
      <protection/>
    </xf>
    <xf numFmtId="3" fontId="25" fillId="22" borderId="0" xfId="65" applyNumberFormat="1" applyFont="1" applyFill="1" applyBorder="1" applyAlignment="1">
      <alignment horizontal="center"/>
      <protection/>
    </xf>
    <xf numFmtId="49" fontId="28" fillId="22" borderId="0" xfId="65" applyNumberFormat="1" applyFont="1" applyFill="1" applyAlignment="1">
      <alignment horizontal="center"/>
      <protection/>
    </xf>
    <xf numFmtId="3" fontId="28" fillId="22" borderId="0" xfId="65" applyNumberFormat="1" applyFont="1" applyFill="1" applyAlignment="1">
      <alignment horizontal="center"/>
      <protection/>
    </xf>
    <xf numFmtId="49" fontId="25" fillId="22" borderId="0" xfId="65" applyNumberFormat="1" applyFont="1" applyFill="1" applyAlignment="1">
      <alignment horizontal="center"/>
      <protection/>
    </xf>
    <xf numFmtId="3" fontId="25" fillId="22" borderId="0" xfId="65" applyNumberFormat="1" applyFont="1" applyFill="1" applyAlignment="1">
      <alignment horizontal="center"/>
      <protection/>
    </xf>
    <xf numFmtId="3" fontId="25" fillId="0" borderId="0" xfId="65" applyNumberFormat="1" applyFont="1" applyFill="1">
      <alignment/>
      <protection/>
    </xf>
    <xf numFmtId="3" fontId="23" fillId="0" borderId="12" xfId="0" applyNumberFormat="1" applyFont="1" applyBorder="1" applyAlignment="1">
      <alignment horizontal="center" vertical="top"/>
    </xf>
    <xf numFmtId="3" fontId="23" fillId="0" borderId="17" xfId="0" applyNumberFormat="1" applyFont="1" applyBorder="1" applyAlignment="1">
      <alignment horizontal="center" vertical="center"/>
    </xf>
    <xf numFmtId="3" fontId="23" fillId="0" borderId="18" xfId="0" applyNumberFormat="1" applyFont="1" applyBorder="1" applyAlignment="1">
      <alignment vertical="center"/>
    </xf>
    <xf numFmtId="3" fontId="23" fillId="0" borderId="12" xfId="0" applyNumberFormat="1" applyFont="1" applyBorder="1" applyAlignment="1">
      <alignment horizontal="center"/>
    </xf>
    <xf numFmtId="3" fontId="23" fillId="0" borderId="57" xfId="0" applyNumberFormat="1" applyFont="1" applyBorder="1" applyAlignment="1">
      <alignment horizontal="center" vertical="center"/>
    </xf>
    <xf numFmtId="3" fontId="23" fillId="0" borderId="19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 horizontal="left"/>
    </xf>
    <xf numFmtId="3" fontId="23" fillId="0" borderId="52" xfId="0" applyNumberFormat="1" applyFont="1" applyBorder="1" applyAlignment="1">
      <alignment horizontal="center" vertical="top"/>
    </xf>
    <xf numFmtId="3" fontId="23" fillId="0" borderId="52" xfId="0" applyNumberFormat="1" applyFont="1" applyBorder="1" applyAlignment="1">
      <alignment vertical="center"/>
    </xf>
    <xf numFmtId="0" fontId="26" fillId="0" borderId="58" xfId="73" applyFont="1" applyFill="1" applyBorder="1" applyAlignment="1">
      <alignment horizontal="center" vertical="center" wrapText="1"/>
      <protection/>
    </xf>
    <xf numFmtId="3" fontId="24" fillId="0" borderId="59" xfId="0" applyNumberFormat="1" applyFont="1" applyBorder="1" applyAlignment="1">
      <alignment horizontal="center"/>
    </xf>
    <xf numFmtId="0" fontId="23" fillId="0" borderId="0" xfId="74" applyFont="1" applyBorder="1" applyAlignment="1">
      <alignment/>
      <protection/>
    </xf>
    <xf numFmtId="3" fontId="23" fillId="0" borderId="0" xfId="74" applyNumberFormat="1" applyFont="1" applyBorder="1">
      <alignment/>
      <protection/>
    </xf>
    <xf numFmtId="3" fontId="24" fillId="0" borderId="0" xfId="74" applyNumberFormat="1" applyFont="1" applyBorder="1" applyAlignment="1">
      <alignment/>
      <protection/>
    </xf>
    <xf numFmtId="3" fontId="23" fillId="0" borderId="0" xfId="74" applyNumberFormat="1" applyFont="1" applyBorder="1" applyAlignment="1">
      <alignment/>
      <protection/>
    </xf>
    <xf numFmtId="3" fontId="24" fillId="0" borderId="0" xfId="74" applyNumberFormat="1" applyFont="1" applyBorder="1">
      <alignment/>
      <protection/>
    </xf>
    <xf numFmtId="0" fontId="23" fillId="0" borderId="0" xfId="74" applyFont="1" applyBorder="1">
      <alignment/>
      <protection/>
    </xf>
    <xf numFmtId="0" fontId="23" fillId="0" borderId="0" xfId="74" applyFont="1" applyBorder="1" applyAlignment="1">
      <alignment horizontal="center"/>
      <protection/>
    </xf>
    <xf numFmtId="0" fontId="23" fillId="0" borderId="0" xfId="74" applyFont="1" applyFill="1" applyBorder="1" applyAlignment="1">
      <alignment horizontal="center" vertical="top"/>
      <protection/>
    </xf>
    <xf numFmtId="0" fontId="23" fillId="0" borderId="0" xfId="74" applyFont="1" applyBorder="1" applyAlignment="1">
      <alignment wrapText="1"/>
      <protection/>
    </xf>
    <xf numFmtId="3" fontId="23" fillId="0" borderId="0" xfId="74" applyNumberFormat="1" applyFont="1" applyBorder="1" applyAlignment="1">
      <alignment horizontal="right"/>
      <protection/>
    </xf>
    <xf numFmtId="0" fontId="23" fillId="0" borderId="0" xfId="74" applyFont="1" applyBorder="1" applyAlignment="1">
      <alignment horizontal="center" wrapText="1"/>
      <protection/>
    </xf>
    <xf numFmtId="3" fontId="23" fillId="0" borderId="0" xfId="74" applyNumberFormat="1" applyFont="1" applyBorder="1" applyAlignment="1">
      <alignment horizontal="center"/>
      <protection/>
    </xf>
    <xf numFmtId="3" fontId="24" fillId="0" borderId="0" xfId="74" applyNumberFormat="1" applyFont="1" applyBorder="1" applyAlignment="1">
      <alignment horizontal="center"/>
      <protection/>
    </xf>
    <xf numFmtId="3" fontId="23" fillId="0" borderId="60" xfId="68" applyNumberFormat="1" applyFont="1" applyFill="1" applyBorder="1" applyAlignment="1">
      <alignment/>
      <protection/>
    </xf>
    <xf numFmtId="3" fontId="23" fillId="0" borderId="61" xfId="65" applyNumberFormat="1" applyFont="1" applyFill="1" applyBorder="1" applyAlignment="1">
      <alignment horizontal="right"/>
      <protection/>
    </xf>
    <xf numFmtId="3" fontId="23" fillId="0" borderId="62" xfId="65" applyNumberFormat="1" applyFont="1" applyFill="1" applyBorder="1" applyAlignment="1">
      <alignment wrapText="1"/>
      <protection/>
    </xf>
    <xf numFmtId="3" fontId="23" fillId="0" borderId="63" xfId="65" applyNumberFormat="1" applyFont="1" applyFill="1" applyBorder="1" applyAlignment="1">
      <alignment horizontal="right"/>
      <protection/>
    </xf>
    <xf numFmtId="3" fontId="23" fillId="0" borderId="63" xfId="68" applyNumberFormat="1" applyFont="1" applyFill="1" applyBorder="1" applyAlignment="1">
      <alignment/>
      <protection/>
    </xf>
    <xf numFmtId="3" fontId="23" fillId="0" borderId="64" xfId="70" applyNumberFormat="1" applyFont="1" applyBorder="1">
      <alignment/>
      <protection/>
    </xf>
    <xf numFmtId="0" fontId="28" fillId="0" borderId="0" xfId="69" applyFont="1" applyFill="1" applyAlignment="1">
      <alignment horizontal="center"/>
      <protection/>
    </xf>
    <xf numFmtId="0" fontId="28" fillId="0" borderId="0" xfId="69" applyFont="1" applyFill="1" applyAlignment="1">
      <alignment wrapText="1"/>
      <protection/>
    </xf>
    <xf numFmtId="3" fontId="28" fillId="0" borderId="0" xfId="69" applyNumberFormat="1" applyFont="1" applyFill="1">
      <alignment/>
      <protection/>
    </xf>
    <xf numFmtId="0" fontId="28" fillId="0" borderId="0" xfId="69" applyFont="1" applyFill="1">
      <alignment/>
      <protection/>
    </xf>
    <xf numFmtId="0" fontId="28" fillId="0" borderId="0" xfId="69" applyFont="1" applyFill="1" applyAlignment="1">
      <alignment horizontal="center" vertical="center" wrapText="1"/>
      <protection/>
    </xf>
    <xf numFmtId="0" fontId="28" fillId="0" borderId="0" xfId="69" applyFont="1" applyFill="1" applyAlignment="1">
      <alignment vertical="center"/>
      <protection/>
    </xf>
    <xf numFmtId="0" fontId="25" fillId="0" borderId="0" xfId="69" applyFont="1" applyFill="1" applyAlignment="1">
      <alignment vertical="center"/>
      <protection/>
    </xf>
    <xf numFmtId="0" fontId="23" fillId="0" borderId="0" xfId="69" applyFont="1" applyFill="1" applyBorder="1" applyAlignment="1">
      <alignment horizontal="left"/>
      <protection/>
    </xf>
    <xf numFmtId="3" fontId="28" fillId="0" borderId="32" xfId="69" applyNumberFormat="1" applyFont="1" applyFill="1" applyBorder="1" applyAlignment="1">
      <alignment horizontal="center" vertical="center" wrapText="1"/>
      <protection/>
    </xf>
    <xf numFmtId="3" fontId="44" fillId="0" borderId="0" xfId="59" applyNumberFormat="1" applyFont="1">
      <alignment/>
      <protection/>
    </xf>
    <xf numFmtId="0" fontId="44" fillId="0" borderId="0" xfId="59" applyNumberFormat="1" applyFont="1">
      <alignment/>
      <protection/>
    </xf>
    <xf numFmtId="204" fontId="45" fillId="0" borderId="0" xfId="59" applyNumberFormat="1" applyFont="1" applyAlignment="1">
      <alignment horizontal="right"/>
      <protection/>
    </xf>
    <xf numFmtId="3" fontId="46" fillId="0" borderId="0" xfId="59" applyNumberFormat="1" applyFont="1">
      <alignment/>
      <protection/>
    </xf>
    <xf numFmtId="3" fontId="44" fillId="24" borderId="65" xfId="59" applyNumberFormat="1" applyFont="1" applyFill="1" applyBorder="1">
      <alignment/>
      <protection/>
    </xf>
    <xf numFmtId="3" fontId="47" fillId="24" borderId="66" xfId="59" applyNumberFormat="1" applyFont="1" applyFill="1" applyBorder="1" applyAlignment="1">
      <alignment horizontal="center"/>
      <protection/>
    </xf>
    <xf numFmtId="3" fontId="44" fillId="24" borderId="32" xfId="59" applyNumberFormat="1" applyFont="1" applyFill="1" applyBorder="1">
      <alignment/>
      <protection/>
    </xf>
    <xf numFmtId="3" fontId="47" fillId="24" borderId="67" xfId="59" applyNumberFormat="1" applyFont="1" applyFill="1" applyBorder="1">
      <alignment/>
      <protection/>
    </xf>
    <xf numFmtId="3" fontId="44" fillId="0" borderId="68" xfId="59" applyNumberFormat="1" applyFont="1" applyBorder="1">
      <alignment/>
      <protection/>
    </xf>
    <xf numFmtId="3" fontId="44" fillId="0" borderId="32" xfId="59" applyNumberFormat="1" applyFont="1" applyBorder="1">
      <alignment/>
      <protection/>
    </xf>
    <xf numFmtId="0" fontId="44" fillId="0" borderId="32" xfId="59" applyNumberFormat="1" applyFont="1" applyBorder="1">
      <alignment/>
      <protection/>
    </xf>
    <xf numFmtId="3" fontId="44" fillId="0" borderId="67" xfId="59" applyNumberFormat="1" applyFont="1" applyBorder="1">
      <alignment/>
      <protection/>
    </xf>
    <xf numFmtId="3" fontId="47" fillId="24" borderId="32" xfId="59" applyNumberFormat="1" applyFont="1" applyFill="1" applyBorder="1">
      <alignment/>
      <protection/>
    </xf>
    <xf numFmtId="0" fontId="44" fillId="24" borderId="32" xfId="59" applyNumberFormat="1" applyFont="1" applyFill="1" applyBorder="1">
      <alignment/>
      <protection/>
    </xf>
    <xf numFmtId="3" fontId="48" fillId="0" borderId="32" xfId="59" applyNumberFormat="1" applyFont="1" applyBorder="1">
      <alignment/>
      <protection/>
    </xf>
    <xf numFmtId="3" fontId="49" fillId="0" borderId="32" xfId="59" applyNumberFormat="1" applyFont="1" applyBorder="1">
      <alignment/>
      <protection/>
    </xf>
    <xf numFmtId="0" fontId="49" fillId="0" borderId="32" xfId="59" applyNumberFormat="1" applyFont="1" applyBorder="1">
      <alignment/>
      <protection/>
    </xf>
    <xf numFmtId="3" fontId="50" fillId="0" borderId="67" xfId="59" applyNumberFormat="1" applyFont="1" applyBorder="1">
      <alignment/>
      <protection/>
    </xf>
    <xf numFmtId="3" fontId="51" fillId="0" borderId="32" xfId="59" applyNumberFormat="1" applyFont="1" applyBorder="1">
      <alignment/>
      <protection/>
    </xf>
    <xf numFmtId="3" fontId="52" fillId="0" borderId="32" xfId="59" applyNumberFormat="1" applyFont="1" applyBorder="1">
      <alignment/>
      <protection/>
    </xf>
    <xf numFmtId="3" fontId="53" fillId="0" borderId="32" xfId="59" applyNumberFormat="1" applyFont="1" applyBorder="1">
      <alignment/>
      <protection/>
    </xf>
    <xf numFmtId="3" fontId="47" fillId="0" borderId="67" xfId="59" applyNumberFormat="1" applyFont="1" applyBorder="1">
      <alignment/>
      <protection/>
    </xf>
    <xf numFmtId="3" fontId="44" fillId="0" borderId="32" xfId="59" applyNumberFormat="1" applyFont="1" applyFill="1" applyBorder="1" applyAlignment="1">
      <alignment horizontal="left" indent="1"/>
      <protection/>
    </xf>
    <xf numFmtId="3" fontId="44" fillId="25" borderId="32" xfId="59" applyNumberFormat="1" applyFont="1" applyFill="1" applyBorder="1">
      <alignment/>
      <protection/>
    </xf>
    <xf numFmtId="3" fontId="47" fillId="25" borderId="32" xfId="59" applyNumberFormat="1" applyFont="1" applyFill="1" applyBorder="1">
      <alignment/>
      <protection/>
    </xf>
    <xf numFmtId="0" fontId="47" fillId="25" borderId="32" xfId="59" applyNumberFormat="1" applyFont="1" applyFill="1" applyBorder="1">
      <alignment/>
      <protection/>
    </xf>
    <xf numFmtId="3" fontId="49" fillId="25" borderId="32" xfId="59" applyNumberFormat="1" applyFont="1" applyFill="1" applyBorder="1">
      <alignment/>
      <protection/>
    </xf>
    <xf numFmtId="3" fontId="44" fillId="26" borderId="32" xfId="59" applyNumberFormat="1" applyFont="1" applyFill="1" applyBorder="1">
      <alignment/>
      <protection/>
    </xf>
    <xf numFmtId="0" fontId="44" fillId="26" borderId="32" xfId="59" applyNumberFormat="1" applyFont="1" applyFill="1" applyBorder="1">
      <alignment/>
      <protection/>
    </xf>
    <xf numFmtId="3" fontId="44" fillId="0" borderId="68" xfId="59" applyNumberFormat="1" applyFont="1" applyFill="1" applyBorder="1">
      <alignment/>
      <protection/>
    </xf>
    <xf numFmtId="3" fontId="51" fillId="0" borderId="32" xfId="59" applyNumberFormat="1" applyFont="1" applyFill="1" applyBorder="1">
      <alignment/>
      <protection/>
    </xf>
    <xf numFmtId="3" fontId="52" fillId="0" borderId="32" xfId="59" applyNumberFormat="1" applyFont="1" applyFill="1" applyBorder="1">
      <alignment/>
      <protection/>
    </xf>
    <xf numFmtId="3" fontId="44" fillId="0" borderId="32" xfId="59" applyNumberFormat="1" applyFont="1" applyBorder="1" applyAlignment="1">
      <alignment horizontal="left" indent="1"/>
      <protection/>
    </xf>
    <xf numFmtId="10" fontId="44" fillId="0" borderId="32" xfId="59" applyNumberFormat="1" applyFont="1" applyBorder="1">
      <alignment/>
      <protection/>
    </xf>
    <xf numFmtId="3" fontId="44" fillId="0" borderId="32" xfId="59" applyNumberFormat="1" applyFont="1" applyFill="1" applyBorder="1">
      <alignment/>
      <protection/>
    </xf>
    <xf numFmtId="3" fontId="44" fillId="0" borderId="67" xfId="59" applyNumberFormat="1" applyFont="1" applyFill="1" applyBorder="1">
      <alignment/>
      <protection/>
    </xf>
    <xf numFmtId="3" fontId="44" fillId="0" borderId="0" xfId="59" applyNumberFormat="1" applyFont="1" applyFill="1">
      <alignment/>
      <protection/>
    </xf>
    <xf numFmtId="10" fontId="44" fillId="0" borderId="32" xfId="59" applyNumberFormat="1" applyFont="1" applyFill="1" applyBorder="1">
      <alignment/>
      <protection/>
    </xf>
    <xf numFmtId="3" fontId="52" fillId="0" borderId="68" xfId="59" applyNumberFormat="1" applyFont="1" applyFill="1" applyBorder="1">
      <alignment/>
      <protection/>
    </xf>
    <xf numFmtId="3" fontId="52" fillId="0" borderId="32" xfId="59" applyNumberFormat="1" applyFont="1" applyFill="1" applyBorder="1" applyAlignment="1">
      <alignment horizontal="left" indent="1"/>
      <protection/>
    </xf>
    <xf numFmtId="10" fontId="52" fillId="0" borderId="32" xfId="59" applyNumberFormat="1" applyFont="1" applyFill="1" applyBorder="1">
      <alignment/>
      <protection/>
    </xf>
    <xf numFmtId="3" fontId="52" fillId="0" borderId="67" xfId="59" applyNumberFormat="1" applyFont="1" applyFill="1" applyBorder="1">
      <alignment/>
      <protection/>
    </xf>
    <xf numFmtId="3" fontId="52" fillId="0" borderId="0" xfId="59" applyNumberFormat="1" applyFont="1" applyFill="1">
      <alignment/>
      <protection/>
    </xf>
    <xf numFmtId="3" fontId="44" fillId="27" borderId="32" xfId="59" applyNumberFormat="1" applyFont="1" applyFill="1" applyBorder="1">
      <alignment/>
      <protection/>
    </xf>
    <xf numFmtId="0" fontId="44" fillId="28" borderId="32" xfId="59" applyNumberFormat="1" applyFont="1" applyFill="1" applyBorder="1">
      <alignment/>
      <protection/>
    </xf>
    <xf numFmtId="3" fontId="44" fillId="28" borderId="32" xfId="59" applyNumberFormat="1" applyFont="1" applyFill="1" applyBorder="1">
      <alignment/>
      <protection/>
    </xf>
    <xf numFmtId="3" fontId="44" fillId="0" borderId="32" xfId="59" applyNumberFormat="1" applyFont="1" applyFill="1" applyBorder="1" applyAlignment="1">
      <alignment horizontal="center"/>
      <protection/>
    </xf>
    <xf numFmtId="0" fontId="44" fillId="0" borderId="32" xfId="59" applyNumberFormat="1" applyFont="1" applyFill="1" applyBorder="1">
      <alignment/>
      <protection/>
    </xf>
    <xf numFmtId="3" fontId="54" fillId="0" borderId="32" xfId="59" applyNumberFormat="1" applyFont="1" applyBorder="1">
      <alignment/>
      <protection/>
    </xf>
    <xf numFmtId="0" fontId="55" fillId="0" borderId="32" xfId="59" applyNumberFormat="1" applyFont="1" applyBorder="1">
      <alignment/>
      <protection/>
    </xf>
    <xf numFmtId="3" fontId="55" fillId="0" borderId="32" xfId="59" applyNumberFormat="1" applyFont="1" applyBorder="1">
      <alignment/>
      <protection/>
    </xf>
    <xf numFmtId="3" fontId="47" fillId="0" borderId="32" xfId="59" applyNumberFormat="1" applyFont="1" applyBorder="1">
      <alignment/>
      <protection/>
    </xf>
    <xf numFmtId="3" fontId="56" fillId="0" borderId="32" xfId="59" applyNumberFormat="1" applyFont="1" applyBorder="1">
      <alignment/>
      <protection/>
    </xf>
    <xf numFmtId="0" fontId="56" fillId="0" borderId="32" xfId="59" applyNumberFormat="1" applyFont="1" applyBorder="1">
      <alignment/>
      <protection/>
    </xf>
    <xf numFmtId="3" fontId="50" fillId="0" borderId="32" xfId="59" applyNumberFormat="1" applyFont="1" applyBorder="1">
      <alignment/>
      <protection/>
    </xf>
    <xf numFmtId="3" fontId="44" fillId="29" borderId="32" xfId="59" applyNumberFormat="1" applyFont="1" applyFill="1" applyBorder="1">
      <alignment/>
      <protection/>
    </xf>
    <xf numFmtId="3" fontId="44" fillId="30" borderId="32" xfId="59" applyNumberFormat="1" applyFont="1" applyFill="1" applyBorder="1" applyAlignment="1">
      <alignment horizontal="left" indent="1"/>
      <protection/>
    </xf>
    <xf numFmtId="10" fontId="44" fillId="30" borderId="32" xfId="59" applyNumberFormat="1" applyFont="1" applyFill="1" applyBorder="1">
      <alignment/>
      <protection/>
    </xf>
    <xf numFmtId="3" fontId="57" fillId="30" borderId="32" xfId="59" applyNumberFormat="1" applyFont="1" applyFill="1" applyBorder="1">
      <alignment/>
      <protection/>
    </xf>
    <xf numFmtId="3" fontId="44" fillId="30" borderId="32" xfId="59" applyNumberFormat="1" applyFont="1" applyFill="1" applyBorder="1">
      <alignment/>
      <protection/>
    </xf>
    <xf numFmtId="3" fontId="47" fillId="0" borderId="32" xfId="59" applyNumberFormat="1" applyFont="1" applyBorder="1" applyAlignment="1">
      <alignment horizontal="left" indent="1"/>
      <protection/>
    </xf>
    <xf numFmtId="10" fontId="47" fillId="0" borderId="32" xfId="59" applyNumberFormat="1" applyFont="1" applyBorder="1">
      <alignment/>
      <protection/>
    </xf>
    <xf numFmtId="3" fontId="46" fillId="0" borderId="32" xfId="59" applyNumberFormat="1" applyFont="1" applyBorder="1">
      <alignment/>
      <protection/>
    </xf>
    <xf numFmtId="3" fontId="44" fillId="25" borderId="32" xfId="59" applyNumberFormat="1" applyFont="1" applyFill="1" applyBorder="1" applyAlignment="1">
      <alignment horizontal="left" indent="1"/>
      <protection/>
    </xf>
    <xf numFmtId="10" fontId="44" fillId="25" borderId="32" xfId="59" applyNumberFormat="1" applyFont="1" applyFill="1" applyBorder="1">
      <alignment/>
      <protection/>
    </xf>
    <xf numFmtId="3" fontId="47" fillId="0" borderId="32" xfId="59" applyNumberFormat="1" applyFont="1" applyFill="1" applyBorder="1">
      <alignment/>
      <protection/>
    </xf>
    <xf numFmtId="9" fontId="44" fillId="0" borderId="32" xfId="59" applyNumberFormat="1" applyFont="1" applyFill="1" applyBorder="1">
      <alignment/>
      <protection/>
    </xf>
    <xf numFmtId="0" fontId="47" fillId="0" borderId="32" xfId="59" applyNumberFormat="1" applyFont="1" applyFill="1" applyBorder="1">
      <alignment/>
      <protection/>
    </xf>
    <xf numFmtId="3" fontId="47" fillId="0" borderId="67" xfId="59" applyNumberFormat="1" applyFont="1" applyFill="1" applyBorder="1">
      <alignment/>
      <protection/>
    </xf>
    <xf numFmtId="3" fontId="53" fillId="0" borderId="0" xfId="59" applyNumberFormat="1" applyFont="1" applyFill="1">
      <alignment/>
      <protection/>
    </xf>
    <xf numFmtId="3" fontId="44" fillId="31" borderId="32" xfId="59" applyNumberFormat="1" applyFont="1" applyFill="1" applyBorder="1">
      <alignment/>
      <protection/>
    </xf>
    <xf numFmtId="3" fontId="44" fillId="31" borderId="32" xfId="59" applyNumberFormat="1" applyFont="1" applyFill="1" applyBorder="1" applyAlignment="1">
      <alignment horizontal="left" indent="1"/>
      <protection/>
    </xf>
    <xf numFmtId="10" fontId="44" fillId="31" borderId="32" xfId="59" applyNumberFormat="1" applyFont="1" applyFill="1" applyBorder="1">
      <alignment/>
      <protection/>
    </xf>
    <xf numFmtId="3" fontId="44" fillId="31" borderId="67" xfId="59" applyNumberFormat="1" applyFont="1" applyFill="1" applyBorder="1">
      <alignment/>
      <protection/>
    </xf>
    <xf numFmtId="9" fontId="44" fillId="25" borderId="32" xfId="59" applyNumberFormat="1" applyFont="1" applyFill="1" applyBorder="1">
      <alignment/>
      <protection/>
    </xf>
    <xf numFmtId="3" fontId="44" fillId="25" borderId="67" xfId="59" applyNumberFormat="1" applyFont="1" applyFill="1" applyBorder="1">
      <alignment/>
      <protection/>
    </xf>
    <xf numFmtId="3" fontId="53" fillId="0" borderId="67" xfId="59" applyNumberFormat="1" applyFont="1" applyFill="1" applyBorder="1">
      <alignment/>
      <protection/>
    </xf>
    <xf numFmtId="3" fontId="53" fillId="0" borderId="68" xfId="59" applyNumberFormat="1" applyFont="1" applyFill="1" applyBorder="1">
      <alignment/>
      <protection/>
    </xf>
    <xf numFmtId="3" fontId="57" fillId="0" borderId="67" xfId="59" applyNumberFormat="1" applyFont="1" applyFill="1" applyBorder="1">
      <alignment/>
      <protection/>
    </xf>
    <xf numFmtId="3" fontId="53" fillId="0" borderId="0" xfId="59" applyNumberFormat="1" applyFont="1" applyFill="1" applyBorder="1">
      <alignment/>
      <protection/>
    </xf>
    <xf numFmtId="3" fontId="47" fillId="32" borderId="68" xfId="59" applyNumberFormat="1" applyFont="1" applyFill="1" applyBorder="1" applyAlignment="1">
      <alignment horizontal="left"/>
      <protection/>
    </xf>
    <xf numFmtId="3" fontId="47" fillId="32" borderId="32" xfId="59" applyNumberFormat="1" applyFont="1" applyFill="1" applyBorder="1" applyAlignment="1">
      <alignment horizontal="left"/>
      <protection/>
    </xf>
    <xf numFmtId="3" fontId="47" fillId="32" borderId="32" xfId="59" applyNumberFormat="1" applyFont="1" applyFill="1" applyBorder="1" applyAlignment="1">
      <alignment horizontal="center"/>
      <protection/>
    </xf>
    <xf numFmtId="3" fontId="47" fillId="32" borderId="67" xfId="59" applyNumberFormat="1" applyFont="1" applyFill="1" applyBorder="1" applyAlignment="1">
      <alignment horizontal="center"/>
      <protection/>
    </xf>
    <xf numFmtId="3" fontId="47" fillId="0" borderId="0" xfId="59" applyNumberFormat="1" applyFont="1">
      <alignment/>
      <protection/>
    </xf>
    <xf numFmtId="3" fontId="47" fillId="32" borderId="67" xfId="59" applyNumberFormat="1" applyFont="1" applyFill="1" applyBorder="1">
      <alignment/>
      <protection/>
    </xf>
    <xf numFmtId="3" fontId="47" fillId="0" borderId="0" xfId="59" applyNumberFormat="1" applyFont="1" applyFill="1">
      <alignment/>
      <protection/>
    </xf>
    <xf numFmtId="3" fontId="44" fillId="0" borderId="32" xfId="59" applyNumberFormat="1" applyFont="1" applyBorder="1" applyAlignment="1">
      <alignment horizontal="center"/>
      <protection/>
    </xf>
    <xf numFmtId="3" fontId="44" fillId="0" borderId="67" xfId="59" applyNumberFormat="1" applyFont="1" applyBorder="1" applyAlignment="1">
      <alignment horizontal="center"/>
      <protection/>
    </xf>
    <xf numFmtId="3" fontId="47" fillId="0" borderId="68" xfId="59" applyNumberFormat="1" applyFont="1" applyBorder="1">
      <alignment/>
      <protection/>
    </xf>
    <xf numFmtId="3" fontId="47" fillId="23" borderId="32" xfId="59" applyNumberFormat="1" applyFont="1" applyFill="1" applyBorder="1">
      <alignment/>
      <protection/>
    </xf>
    <xf numFmtId="0" fontId="47" fillId="23" borderId="32" xfId="59" applyNumberFormat="1" applyFont="1" applyFill="1" applyBorder="1">
      <alignment/>
      <protection/>
    </xf>
    <xf numFmtId="3" fontId="47" fillId="23" borderId="67" xfId="59" applyNumberFormat="1" applyFont="1" applyFill="1" applyBorder="1">
      <alignment/>
      <protection/>
    </xf>
    <xf numFmtId="0" fontId="47" fillId="0" borderId="32" xfId="59" applyNumberFormat="1" applyFont="1" applyBorder="1">
      <alignment/>
      <protection/>
    </xf>
    <xf numFmtId="3" fontId="52" fillId="0" borderId="67" xfId="59" applyNumberFormat="1" applyFont="1" applyBorder="1">
      <alignment/>
      <protection/>
    </xf>
    <xf numFmtId="3" fontId="52" fillId="0" borderId="32" xfId="59" applyNumberFormat="1" applyFont="1" applyFill="1" applyBorder="1" applyAlignment="1">
      <alignment horizontal="center" wrapText="1"/>
      <protection/>
    </xf>
    <xf numFmtId="3" fontId="53" fillId="0" borderId="32" xfId="59" applyNumberFormat="1" applyFont="1" applyFill="1" applyBorder="1" applyAlignment="1">
      <alignment wrapText="1"/>
      <protection/>
    </xf>
    <xf numFmtId="3" fontId="57" fillId="0" borderId="68" xfId="59" applyNumberFormat="1" applyFont="1" applyBorder="1">
      <alignment/>
      <protection/>
    </xf>
    <xf numFmtId="3" fontId="44" fillId="0" borderId="0" xfId="59" applyNumberFormat="1" applyFont="1" applyBorder="1">
      <alignment/>
      <protection/>
    </xf>
    <xf numFmtId="0" fontId="44" fillId="25" borderId="32" xfId="59" applyNumberFormat="1" applyFont="1" applyFill="1" applyBorder="1">
      <alignment/>
      <protection/>
    </xf>
    <xf numFmtId="3" fontId="47" fillId="4" borderId="32" xfId="59" applyNumberFormat="1" applyFont="1" applyFill="1" applyBorder="1">
      <alignment/>
      <protection/>
    </xf>
    <xf numFmtId="0" fontId="47" fillId="4" borderId="32" xfId="59" applyNumberFormat="1" applyFont="1" applyFill="1" applyBorder="1">
      <alignment/>
      <protection/>
    </xf>
    <xf numFmtId="3" fontId="44" fillId="0" borderId="69" xfId="59" applyNumberFormat="1" applyFont="1" applyBorder="1">
      <alignment/>
      <protection/>
    </xf>
    <xf numFmtId="3" fontId="44" fillId="0" borderId="70" xfId="59" applyNumberFormat="1" applyFont="1" applyBorder="1">
      <alignment/>
      <protection/>
    </xf>
    <xf numFmtId="0" fontId="44" fillId="0" borderId="70" xfId="59" applyNumberFormat="1" applyFont="1" applyBorder="1">
      <alignment/>
      <protection/>
    </xf>
    <xf numFmtId="3" fontId="44" fillId="0" borderId="0" xfId="59" applyNumberFormat="1" applyFont="1" applyAlignment="1">
      <alignment/>
      <protection/>
    </xf>
    <xf numFmtId="0" fontId="24" fillId="0" borderId="15" xfId="0" applyFont="1" applyFill="1" applyBorder="1" applyAlignment="1">
      <alignment horizontal="left" vertical="center" wrapText="1"/>
    </xf>
    <xf numFmtId="3" fontId="49" fillId="0" borderId="32" xfId="61" applyNumberFormat="1" applyFont="1" applyBorder="1" applyAlignment="1">
      <alignment vertical="center"/>
      <protection/>
    </xf>
    <xf numFmtId="0" fontId="49" fillId="0" borderId="32" xfId="61" applyFont="1" applyBorder="1">
      <alignment/>
      <protection/>
    </xf>
    <xf numFmtId="3" fontId="44" fillId="0" borderId="68" xfId="61" applyNumberFormat="1" applyFont="1" applyBorder="1" applyAlignment="1">
      <alignment horizontal="left"/>
      <protection/>
    </xf>
    <xf numFmtId="3" fontId="44" fillId="0" borderId="68" xfId="61" applyNumberFormat="1" applyFont="1" applyBorder="1">
      <alignment/>
      <protection/>
    </xf>
    <xf numFmtId="3" fontId="44" fillId="0" borderId="0" xfId="61" applyNumberFormat="1" applyFont="1" applyBorder="1">
      <alignment/>
      <protection/>
    </xf>
    <xf numFmtId="3" fontId="44" fillId="0" borderId="0" xfId="61" applyNumberFormat="1" applyFont="1">
      <alignment/>
      <protection/>
    </xf>
    <xf numFmtId="0" fontId="28" fillId="0" borderId="32" xfId="69" applyNumberFormat="1" applyFont="1" applyFill="1" applyBorder="1" applyAlignment="1">
      <alignment horizontal="center" vertical="center" wrapText="1"/>
      <protection/>
    </xf>
    <xf numFmtId="3" fontId="28" fillId="0" borderId="32" xfId="69" applyNumberFormat="1" applyFont="1" applyFill="1" applyBorder="1" applyAlignment="1">
      <alignment vertical="center" wrapText="1"/>
      <protection/>
    </xf>
    <xf numFmtId="0" fontId="28" fillId="0" borderId="68" xfId="69" applyFont="1" applyFill="1" applyBorder="1" applyAlignment="1">
      <alignment horizontal="center" vertical="top"/>
      <protection/>
    </xf>
    <xf numFmtId="3" fontId="28" fillId="0" borderId="32" xfId="69" applyNumberFormat="1" applyFont="1" applyFill="1" applyBorder="1" applyAlignment="1">
      <alignment horizontal="right" vertical="center"/>
      <protection/>
    </xf>
    <xf numFmtId="3" fontId="28" fillId="0" borderId="67" xfId="69" applyNumberFormat="1" applyFont="1" applyFill="1" applyBorder="1">
      <alignment/>
      <protection/>
    </xf>
    <xf numFmtId="0" fontId="34" fillId="0" borderId="32" xfId="58" applyFont="1" applyFill="1" applyBorder="1" applyAlignment="1">
      <alignment wrapText="1"/>
      <protection/>
    </xf>
    <xf numFmtId="0" fontId="28" fillId="0" borderId="32" xfId="69" applyFont="1" applyFill="1" applyBorder="1" applyAlignment="1">
      <alignment horizontal="center" vertical="center"/>
      <protection/>
    </xf>
    <xf numFmtId="3" fontId="28" fillId="0" borderId="32" xfId="69" applyNumberFormat="1" applyFont="1" applyFill="1" applyBorder="1" applyAlignment="1">
      <alignment vertical="center"/>
      <protection/>
    </xf>
    <xf numFmtId="3" fontId="28" fillId="0" borderId="67" xfId="69" applyNumberFormat="1" applyFont="1" applyFill="1" applyBorder="1" applyAlignment="1">
      <alignment vertical="center"/>
      <protection/>
    </xf>
    <xf numFmtId="3" fontId="25" fillId="0" borderId="70" xfId="69" applyNumberFormat="1" applyFont="1" applyFill="1" applyBorder="1" applyAlignment="1">
      <alignment vertical="center"/>
      <protection/>
    </xf>
    <xf numFmtId="3" fontId="24" fillId="0" borderId="32" xfId="74" applyNumberFormat="1" applyFont="1" applyFill="1" applyBorder="1" applyAlignment="1">
      <alignment horizontal="center" vertical="center" wrapText="1"/>
      <protection/>
    </xf>
    <xf numFmtId="3" fontId="23" fillId="0" borderId="68" xfId="65" applyNumberFormat="1" applyFont="1" applyFill="1" applyBorder="1" applyAlignment="1">
      <alignment wrapText="1"/>
      <protection/>
    </xf>
    <xf numFmtId="3" fontId="23" fillId="0" borderId="32" xfId="65" applyNumberFormat="1" applyFont="1" applyFill="1" applyBorder="1" applyAlignment="1">
      <alignment horizontal="right"/>
      <protection/>
    </xf>
    <xf numFmtId="3" fontId="23" fillId="0" borderId="32" xfId="68" applyNumberFormat="1" applyFont="1" applyFill="1" applyBorder="1" applyAlignment="1">
      <alignment/>
      <protection/>
    </xf>
    <xf numFmtId="3" fontId="23" fillId="0" borderId="67" xfId="68" applyNumberFormat="1" applyFont="1" applyFill="1" applyBorder="1" applyAlignment="1">
      <alignment/>
      <protection/>
    </xf>
    <xf numFmtId="3" fontId="23" fillId="0" borderId="67" xfId="70" applyNumberFormat="1" applyFont="1" applyBorder="1">
      <alignment/>
      <protection/>
    </xf>
    <xf numFmtId="3" fontId="24" fillId="0" borderId="69" xfId="65" applyNumberFormat="1" applyFont="1" applyFill="1" applyBorder="1" applyAlignment="1">
      <alignment wrapText="1"/>
      <protection/>
    </xf>
    <xf numFmtId="3" fontId="24" fillId="0" borderId="70" xfId="65" applyNumberFormat="1" applyFont="1" applyFill="1" applyBorder="1" applyAlignment="1">
      <alignment horizontal="right"/>
      <protection/>
    </xf>
    <xf numFmtId="3" fontId="24" fillId="0" borderId="71" xfId="65" applyNumberFormat="1" applyFont="1" applyFill="1" applyBorder="1" applyAlignment="1">
      <alignment horizontal="right"/>
      <protection/>
    </xf>
    <xf numFmtId="3" fontId="22" fillId="0" borderId="32" xfId="65" applyNumberFormat="1" applyFont="1" applyFill="1" applyBorder="1" applyAlignment="1">
      <alignment horizontal="center" vertical="center" textRotation="90"/>
      <protection/>
    </xf>
    <xf numFmtId="3" fontId="22" fillId="0" borderId="32" xfId="65" applyNumberFormat="1" applyFont="1" applyBorder="1" applyAlignment="1">
      <alignment horizontal="center" vertical="center" wrapText="1"/>
      <protection/>
    </xf>
    <xf numFmtId="3" fontId="23" fillId="0" borderId="32" xfId="0" applyNumberFormat="1" applyFont="1" applyFill="1" applyBorder="1" applyAlignment="1">
      <alignment horizontal="center" vertical="center" wrapText="1"/>
    </xf>
    <xf numFmtId="3" fontId="23" fillId="0" borderId="67" xfId="0" applyNumberFormat="1" applyFont="1" applyFill="1" applyBorder="1" applyAlignment="1">
      <alignment horizontal="center" vertical="center" wrapText="1"/>
    </xf>
    <xf numFmtId="3" fontId="23" fillId="0" borderId="68" xfId="65" applyNumberFormat="1" applyFont="1" applyBorder="1">
      <alignment/>
      <protection/>
    </xf>
    <xf numFmtId="3" fontId="23" fillId="0" borderId="32" xfId="65" applyNumberFormat="1" applyFont="1" applyFill="1" applyBorder="1" applyAlignment="1">
      <alignment horizontal="center"/>
      <protection/>
    </xf>
    <xf numFmtId="3" fontId="23" fillId="0" borderId="32" xfId="65" applyNumberFormat="1" applyFont="1" applyBorder="1">
      <alignment/>
      <protection/>
    </xf>
    <xf numFmtId="3" fontId="24" fillId="0" borderId="32" xfId="65" applyNumberFormat="1" applyFont="1" applyFill="1" applyBorder="1" applyAlignment="1">
      <alignment horizontal="right"/>
      <protection/>
    </xf>
    <xf numFmtId="3" fontId="24" fillId="0" borderId="67" xfId="65" applyNumberFormat="1" applyFont="1" applyFill="1" applyBorder="1" applyAlignment="1">
      <alignment horizontal="right"/>
      <protection/>
    </xf>
    <xf numFmtId="3" fontId="23" fillId="0" borderId="68" xfId="0" applyNumberFormat="1" applyFont="1" applyBorder="1" applyAlignment="1">
      <alignment horizontal="left" vertical="center" wrapText="1"/>
    </xf>
    <xf numFmtId="3" fontId="23" fillId="0" borderId="32" xfId="0" applyNumberFormat="1" applyFont="1" applyBorder="1" applyAlignment="1">
      <alignment horizontal="left" vertical="center" wrapText="1"/>
    </xf>
    <xf numFmtId="3" fontId="23" fillId="0" borderId="32" xfId="0" applyNumberFormat="1" applyFont="1" applyBorder="1" applyAlignment="1">
      <alignment/>
    </xf>
    <xf numFmtId="3" fontId="23" fillId="0" borderId="32" xfId="0" applyNumberFormat="1" applyFont="1" applyBorder="1" applyAlignment="1">
      <alignment horizontal="center" vertical="center" wrapText="1"/>
    </xf>
    <xf numFmtId="3" fontId="22" fillId="0" borderId="32" xfId="0" applyNumberFormat="1" applyFont="1" applyBorder="1" applyAlignment="1">
      <alignment vertical="center"/>
    </xf>
    <xf numFmtId="3" fontId="24" fillId="0" borderId="32" xfId="0" applyNumberFormat="1" applyFont="1" applyBorder="1" applyAlignment="1">
      <alignment vertical="center"/>
    </xf>
    <xf numFmtId="3" fontId="23" fillId="0" borderId="32" xfId="0" applyNumberFormat="1" applyFont="1" applyBorder="1" applyAlignment="1">
      <alignment vertical="center"/>
    </xf>
    <xf numFmtId="3" fontId="23" fillId="0" borderId="67" xfId="0" applyNumberFormat="1" applyFont="1" applyBorder="1" applyAlignment="1">
      <alignment vertical="center"/>
    </xf>
    <xf numFmtId="0" fontId="23" fillId="0" borderId="32" xfId="65" applyFont="1" applyBorder="1">
      <alignment/>
      <protection/>
    </xf>
    <xf numFmtId="3" fontId="23" fillId="0" borderId="68" xfId="0" applyNumberFormat="1" applyFont="1" applyFill="1" applyBorder="1" applyAlignment="1">
      <alignment horizontal="left" vertical="top" wrapText="1"/>
    </xf>
    <xf numFmtId="3" fontId="23" fillId="0" borderId="32" xfId="0" applyNumberFormat="1" applyFont="1" applyFill="1" applyBorder="1" applyAlignment="1">
      <alignment horizontal="left" vertical="top" wrapText="1"/>
    </xf>
    <xf numFmtId="0" fontId="23" fillId="0" borderId="32" xfId="65" applyFont="1" applyBorder="1" applyAlignment="1">
      <alignment horizontal="center"/>
      <protection/>
    </xf>
    <xf numFmtId="3" fontId="23" fillId="0" borderId="32" xfId="0" applyNumberFormat="1" applyFont="1" applyFill="1" applyBorder="1" applyAlignment="1">
      <alignment horizontal="center" vertical="top" wrapText="1"/>
    </xf>
    <xf numFmtId="3" fontId="22" fillId="0" borderId="32" xfId="0" applyNumberFormat="1" applyFont="1" applyFill="1" applyBorder="1" applyAlignment="1">
      <alignment vertical="top"/>
    </xf>
    <xf numFmtId="3" fontId="24" fillId="0" borderId="32" xfId="0" applyNumberFormat="1" applyFont="1" applyFill="1" applyBorder="1" applyAlignment="1">
      <alignment vertical="top"/>
    </xf>
    <xf numFmtId="3" fontId="23" fillId="0" borderId="32" xfId="0" applyNumberFormat="1" applyFont="1" applyFill="1" applyBorder="1" applyAlignment="1">
      <alignment vertical="top"/>
    </xf>
    <xf numFmtId="3" fontId="23" fillId="0" borderId="67" xfId="0" applyNumberFormat="1" applyFont="1" applyFill="1" applyBorder="1" applyAlignment="1">
      <alignment vertical="top"/>
    </xf>
    <xf numFmtId="3" fontId="23" fillId="0" borderId="68" xfId="0" applyNumberFormat="1" applyFont="1" applyBorder="1" applyAlignment="1">
      <alignment vertical="top"/>
    </xf>
    <xf numFmtId="3" fontId="23" fillId="0" borderId="32" xfId="0" applyNumberFormat="1" applyFont="1" applyBorder="1" applyAlignment="1">
      <alignment vertical="top"/>
    </xf>
    <xf numFmtId="3" fontId="23" fillId="0" borderId="32" xfId="0" applyNumberFormat="1" applyFont="1" applyBorder="1" applyAlignment="1">
      <alignment horizontal="center"/>
    </xf>
    <xf numFmtId="3" fontId="22" fillId="0" borderId="32" xfId="0" applyNumberFormat="1" applyFont="1" applyBorder="1" applyAlignment="1">
      <alignment/>
    </xf>
    <xf numFmtId="3" fontId="24" fillId="0" borderId="32" xfId="0" applyNumberFormat="1" applyFont="1" applyBorder="1" applyAlignment="1">
      <alignment/>
    </xf>
    <xf numFmtId="3" fontId="23" fillId="0" borderId="67" xfId="0" applyNumberFormat="1" applyFont="1" applyBorder="1" applyAlignment="1">
      <alignment/>
    </xf>
    <xf numFmtId="3" fontId="23" fillId="0" borderId="69" xfId="0" applyNumberFormat="1" applyFont="1" applyBorder="1" applyAlignment="1">
      <alignment vertical="top"/>
    </xf>
    <xf numFmtId="3" fontId="23" fillId="0" borderId="70" xfId="0" applyNumberFormat="1" applyFont="1" applyBorder="1" applyAlignment="1">
      <alignment vertical="top"/>
    </xf>
    <xf numFmtId="3" fontId="23" fillId="0" borderId="70" xfId="65" applyNumberFormat="1" applyFont="1" applyBorder="1">
      <alignment/>
      <protection/>
    </xf>
    <xf numFmtId="3" fontId="23" fillId="0" borderId="70" xfId="0" applyNumberFormat="1" applyFont="1" applyBorder="1" applyAlignment="1">
      <alignment horizontal="center"/>
    </xf>
    <xf numFmtId="3" fontId="22" fillId="0" borderId="70" xfId="0" applyNumberFormat="1" applyFont="1" applyBorder="1" applyAlignment="1">
      <alignment/>
    </xf>
    <xf numFmtId="3" fontId="24" fillId="0" borderId="70" xfId="0" applyNumberFormat="1" applyFont="1" applyBorder="1" applyAlignment="1">
      <alignment/>
    </xf>
    <xf numFmtId="3" fontId="23" fillId="0" borderId="70" xfId="0" applyNumberFormat="1" applyFont="1" applyBorder="1" applyAlignment="1">
      <alignment/>
    </xf>
    <xf numFmtId="3" fontId="23" fillId="0" borderId="71" xfId="0" applyNumberFormat="1" applyFont="1" applyBorder="1" applyAlignment="1">
      <alignment/>
    </xf>
    <xf numFmtId="3" fontId="23" fillId="0" borderId="32" xfId="65" applyNumberFormat="1" applyFont="1" applyFill="1" applyBorder="1" applyAlignment="1">
      <alignment horizontal="center" vertical="center" wrapText="1"/>
      <protection/>
    </xf>
    <xf numFmtId="3" fontId="23" fillId="0" borderId="32" xfId="0" applyNumberFormat="1" applyFont="1" applyBorder="1" applyAlignment="1">
      <alignment horizontal="center" vertical="center"/>
    </xf>
    <xf numFmtId="3" fontId="23" fillId="0" borderId="67" xfId="0" applyNumberFormat="1" applyFont="1" applyBorder="1" applyAlignment="1">
      <alignment horizontal="center" vertical="center" wrapText="1"/>
    </xf>
    <xf numFmtId="3" fontId="23" fillId="0" borderId="32" xfId="0" applyNumberFormat="1" applyFont="1" applyBorder="1" applyAlignment="1">
      <alignment horizontal="center" vertical="top"/>
    </xf>
    <xf numFmtId="3" fontId="23" fillId="0" borderId="32" xfId="71" applyNumberFormat="1" applyFont="1" applyBorder="1">
      <alignment/>
      <protection/>
    </xf>
    <xf numFmtId="3" fontId="23" fillId="0" borderId="32" xfId="71" applyNumberFormat="1" applyFont="1" applyBorder="1" applyAlignment="1">
      <alignment horizontal="center"/>
      <protection/>
    </xf>
    <xf numFmtId="3" fontId="30" fillId="0" borderId="70" xfId="0" applyNumberFormat="1" applyFont="1" applyBorder="1" applyAlignment="1">
      <alignment vertical="center"/>
    </xf>
    <xf numFmtId="3" fontId="37" fillId="0" borderId="67" xfId="0" applyNumberFormat="1" applyFont="1" applyFill="1" applyBorder="1" applyAlignment="1">
      <alignment horizontal="center" vertical="center" wrapText="1"/>
    </xf>
    <xf numFmtId="3" fontId="23" fillId="0" borderId="69" xfId="0" applyNumberFormat="1" applyFont="1" applyBorder="1" applyAlignment="1">
      <alignment vertical="center"/>
    </xf>
    <xf numFmtId="49" fontId="28" fillId="0" borderId="72" xfId="65" applyNumberFormat="1" applyFont="1" applyFill="1" applyBorder="1" applyAlignment="1">
      <alignment horizontal="center"/>
      <protection/>
    </xf>
    <xf numFmtId="3" fontId="28" fillId="0" borderId="65" xfId="65" applyNumberFormat="1" applyFont="1" applyFill="1" applyBorder="1" applyAlignment="1">
      <alignment horizontal="center"/>
      <protection/>
    </xf>
    <xf numFmtId="3" fontId="28" fillId="0" borderId="65" xfId="65" applyNumberFormat="1" applyFont="1" applyBorder="1" applyAlignment="1">
      <alignment horizontal="center"/>
      <protection/>
    </xf>
    <xf numFmtId="3" fontId="28" fillId="0" borderId="66" xfId="65" applyNumberFormat="1" applyFont="1" applyBorder="1" applyAlignment="1">
      <alignment horizontal="center"/>
      <protection/>
    </xf>
    <xf numFmtId="49" fontId="22" fillId="0" borderId="68" xfId="65" applyNumberFormat="1" applyFont="1" applyFill="1" applyBorder="1" applyAlignment="1">
      <alignment horizontal="center" vertical="center" textRotation="90"/>
      <protection/>
    </xf>
    <xf numFmtId="3" fontId="22" fillId="0" borderId="32" xfId="65" applyNumberFormat="1" applyFont="1" applyFill="1" applyBorder="1" applyAlignment="1">
      <alignment horizontal="center" vertical="center" wrapText="1"/>
      <protection/>
    </xf>
    <xf numFmtId="3" fontId="30" fillId="0" borderId="32" xfId="65" applyNumberFormat="1" applyFont="1" applyBorder="1" applyAlignment="1">
      <alignment horizontal="center" vertical="center"/>
      <protection/>
    </xf>
    <xf numFmtId="3" fontId="25" fillId="0" borderId="67" xfId="65" applyNumberFormat="1" applyFont="1" applyBorder="1" applyAlignment="1">
      <alignment horizontal="center" vertical="center" wrapText="1"/>
      <protection/>
    </xf>
    <xf numFmtId="49" fontId="25" fillId="0" borderId="68" xfId="65" applyNumberFormat="1" applyFont="1" applyFill="1" applyBorder="1" applyAlignment="1">
      <alignment horizontal="center"/>
      <protection/>
    </xf>
    <xf numFmtId="3" fontId="25" fillId="0" borderId="32" xfId="65" applyNumberFormat="1" applyFont="1" applyFill="1" applyBorder="1" applyAlignment="1">
      <alignment horizontal="center"/>
      <protection/>
    </xf>
    <xf numFmtId="3" fontId="28" fillId="0" borderId="32" xfId="65" applyNumberFormat="1" applyFont="1" applyFill="1" applyBorder="1" applyAlignment="1">
      <alignment horizontal="center"/>
      <protection/>
    </xf>
    <xf numFmtId="3" fontId="25" fillId="0" borderId="32" xfId="65" applyNumberFormat="1" applyFont="1" applyBorder="1">
      <alignment/>
      <protection/>
    </xf>
    <xf numFmtId="3" fontId="25" fillId="0" borderId="32" xfId="65" applyNumberFormat="1" applyFont="1" applyFill="1" applyBorder="1">
      <alignment/>
      <protection/>
    </xf>
    <xf numFmtId="3" fontId="25" fillId="0" borderId="67" xfId="65" applyNumberFormat="1" applyFont="1" applyFill="1" applyBorder="1">
      <alignment/>
      <protection/>
    </xf>
    <xf numFmtId="3" fontId="28" fillId="0" borderId="32" xfId="65" applyNumberFormat="1" applyFont="1" applyBorder="1">
      <alignment/>
      <protection/>
    </xf>
    <xf numFmtId="3" fontId="28" fillId="0" borderId="32" xfId="65" applyNumberFormat="1" applyFont="1" applyFill="1" applyBorder="1">
      <alignment/>
      <protection/>
    </xf>
    <xf numFmtId="3" fontId="28" fillId="0" borderId="67" xfId="65" applyNumberFormat="1" applyFont="1" applyBorder="1">
      <alignment/>
      <protection/>
    </xf>
    <xf numFmtId="49" fontId="28" fillId="0" borderId="68" xfId="65" applyNumberFormat="1" applyFont="1" applyFill="1" applyBorder="1" applyAlignment="1">
      <alignment horizontal="center"/>
      <protection/>
    </xf>
    <xf numFmtId="3" fontId="28" fillId="0" borderId="32" xfId="65" applyNumberFormat="1" applyFont="1" applyBorder="1" applyAlignment="1">
      <alignment horizontal="left" indent="1"/>
      <protection/>
    </xf>
    <xf numFmtId="3" fontId="28" fillId="0" borderId="67" xfId="65" applyNumberFormat="1" applyFont="1" applyFill="1" applyBorder="1">
      <alignment/>
      <protection/>
    </xf>
    <xf numFmtId="49" fontId="36" fillId="0" borderId="68" xfId="65" applyNumberFormat="1" applyFont="1" applyFill="1" applyBorder="1" applyAlignment="1">
      <alignment horizontal="center"/>
      <protection/>
    </xf>
    <xf numFmtId="3" fontId="36" fillId="0" borderId="32" xfId="65" applyNumberFormat="1" applyFont="1" applyFill="1" applyBorder="1" applyAlignment="1">
      <alignment horizontal="center"/>
      <protection/>
    </xf>
    <xf numFmtId="3" fontId="36" fillId="0" borderId="32" xfId="65" applyNumberFormat="1" applyFont="1" applyBorder="1" applyAlignment="1">
      <alignment horizontal="left" indent="2"/>
      <protection/>
    </xf>
    <xf numFmtId="3" fontId="36" fillId="0" borderId="32" xfId="65" applyNumberFormat="1" applyFont="1" applyBorder="1">
      <alignment/>
      <protection/>
    </xf>
    <xf numFmtId="3" fontId="36" fillId="0" borderId="67" xfId="65" applyNumberFormat="1" applyFont="1" applyBorder="1">
      <alignment/>
      <protection/>
    </xf>
    <xf numFmtId="3" fontId="28" fillId="0" borderId="32" xfId="65" applyNumberFormat="1" applyFont="1" applyBorder="1" applyAlignment="1">
      <alignment horizontal="left" indent="3"/>
      <protection/>
    </xf>
    <xf numFmtId="3" fontId="28" fillId="0" borderId="32" xfId="65" applyNumberFormat="1" applyFont="1" applyBorder="1" applyAlignment="1">
      <alignment horizontal="left" wrapText="1" indent="3"/>
      <protection/>
    </xf>
    <xf numFmtId="49" fontId="25" fillId="0" borderId="68" xfId="65" applyNumberFormat="1" applyFont="1" applyFill="1" applyBorder="1" applyAlignment="1">
      <alignment horizontal="center" vertical="center"/>
      <protection/>
    </xf>
    <xf numFmtId="3" fontId="25" fillId="0" borderId="32" xfId="65" applyNumberFormat="1" applyFont="1" applyFill="1" applyBorder="1" applyAlignment="1">
      <alignment horizontal="center" vertical="center"/>
      <protection/>
    </xf>
    <xf numFmtId="3" fontId="28" fillId="0" borderId="32" xfId="65" applyNumberFormat="1" applyFont="1" applyFill="1" applyBorder="1" applyAlignment="1">
      <alignment horizontal="center" vertical="center"/>
      <protection/>
    </xf>
    <xf numFmtId="3" fontId="25" fillId="0" borderId="32" xfId="65" applyNumberFormat="1" applyFont="1" applyBorder="1" applyAlignment="1">
      <alignment vertical="center"/>
      <protection/>
    </xf>
    <xf numFmtId="3" fontId="25" fillId="0" borderId="32" xfId="65" applyNumberFormat="1" applyFont="1" applyFill="1" applyBorder="1" applyAlignment="1">
      <alignment vertical="center"/>
      <protection/>
    </xf>
    <xf numFmtId="3" fontId="25" fillId="0" borderId="67" xfId="65" applyNumberFormat="1" applyFont="1" applyFill="1" applyBorder="1" applyAlignment="1">
      <alignment vertical="center"/>
      <protection/>
    </xf>
    <xf numFmtId="3" fontId="28" fillId="0" borderId="32" xfId="65" applyNumberFormat="1" applyFont="1" applyBorder="1" applyAlignment="1">
      <alignment/>
      <protection/>
    </xf>
    <xf numFmtId="3" fontId="28" fillId="0" borderId="67" xfId="65" applyNumberFormat="1" applyFont="1" applyBorder="1" applyAlignment="1">
      <alignment/>
      <protection/>
    </xf>
    <xf numFmtId="3" fontId="28" fillId="0" borderId="32" xfId="65" applyNumberFormat="1" applyFont="1" applyFill="1" applyBorder="1" applyAlignment="1">
      <alignment/>
      <protection/>
    </xf>
    <xf numFmtId="3" fontId="25" fillId="0" borderId="67" xfId="65" applyNumberFormat="1" applyFont="1" applyBorder="1" applyAlignment="1">
      <alignment vertical="center"/>
      <protection/>
    </xf>
    <xf numFmtId="49" fontId="25" fillId="0" borderId="69" xfId="65" applyNumberFormat="1" applyFont="1" applyFill="1" applyBorder="1" applyAlignment="1">
      <alignment horizontal="center" vertical="center"/>
      <protection/>
    </xf>
    <xf numFmtId="3" fontId="25" fillId="0" borderId="70" xfId="65" applyNumberFormat="1" applyFont="1" applyFill="1" applyBorder="1" applyAlignment="1">
      <alignment horizontal="center" vertical="center"/>
      <protection/>
    </xf>
    <xf numFmtId="3" fontId="28" fillId="0" borderId="70" xfId="65" applyNumberFormat="1" applyFont="1" applyFill="1" applyBorder="1" applyAlignment="1">
      <alignment horizontal="center" vertical="center"/>
      <protection/>
    </xf>
    <xf numFmtId="3" fontId="25" fillId="0" borderId="70" xfId="65" applyNumberFormat="1" applyFont="1" applyBorder="1" applyAlignment="1">
      <alignment vertical="center"/>
      <protection/>
    </xf>
    <xf numFmtId="3" fontId="25" fillId="0" borderId="71" xfId="65" applyNumberFormat="1" applyFont="1" applyBorder="1" applyAlignment="1">
      <alignment vertical="center"/>
      <protection/>
    </xf>
    <xf numFmtId="0" fontId="27" fillId="0" borderId="73" xfId="73" applyFont="1" applyFill="1" applyBorder="1" applyAlignment="1">
      <alignment horizontal="center" vertical="center"/>
      <protection/>
    </xf>
    <xf numFmtId="3" fontId="27" fillId="0" borderId="32" xfId="73" applyNumberFormat="1" applyFont="1" applyFill="1" applyBorder="1" applyAlignment="1">
      <alignment vertical="center"/>
      <protection/>
    </xf>
    <xf numFmtId="3" fontId="26" fillId="0" borderId="32" xfId="73" applyNumberFormat="1" applyFont="1" applyFill="1" applyBorder="1" applyAlignment="1">
      <alignment vertical="center"/>
      <protection/>
    </xf>
    <xf numFmtId="3" fontId="27" fillId="0" borderId="67" xfId="73" applyNumberFormat="1" applyFont="1" applyFill="1" applyBorder="1" applyAlignment="1">
      <alignment vertical="center"/>
      <protection/>
    </xf>
    <xf numFmtId="3" fontId="27" fillId="0" borderId="70" xfId="73" applyNumberFormat="1" applyFont="1" applyFill="1" applyBorder="1" applyAlignment="1">
      <alignment vertical="center"/>
      <protection/>
    </xf>
    <xf numFmtId="3" fontId="26" fillId="0" borderId="70" xfId="72" applyNumberFormat="1" applyFont="1" applyFill="1" applyBorder="1" applyAlignment="1">
      <alignment vertical="center"/>
      <protection/>
    </xf>
    <xf numFmtId="3" fontId="26" fillId="0" borderId="71" xfId="72" applyNumberFormat="1" applyFont="1" applyFill="1" applyBorder="1" applyAlignment="1">
      <alignment vertical="center"/>
      <protection/>
    </xf>
    <xf numFmtId="3" fontId="28" fillId="0" borderId="0" xfId="0" applyNumberFormat="1" applyFont="1" applyBorder="1" applyAlignment="1">
      <alignment horizontal="right"/>
    </xf>
    <xf numFmtId="3" fontId="24" fillId="0" borderId="0" xfId="0" applyNumberFormat="1" applyFont="1" applyAlignment="1">
      <alignment horizontal="center" vertical="top"/>
    </xf>
    <xf numFmtId="3" fontId="24" fillId="0" borderId="68" xfId="0" applyNumberFormat="1" applyFont="1" applyBorder="1" applyAlignment="1">
      <alignment vertical="top"/>
    </xf>
    <xf numFmtId="3" fontId="24" fillId="0" borderId="32" xfId="0" applyNumberFormat="1" applyFont="1" applyBorder="1" applyAlignment="1">
      <alignment horizontal="center" vertical="top"/>
    </xf>
    <xf numFmtId="3" fontId="24" fillId="0" borderId="32" xfId="71" applyNumberFormat="1" applyFont="1" applyBorder="1">
      <alignment/>
      <protection/>
    </xf>
    <xf numFmtId="3" fontId="24" fillId="0" borderId="67" xfId="0" applyNumberFormat="1" applyFont="1" applyBorder="1" applyAlignment="1">
      <alignment/>
    </xf>
    <xf numFmtId="3" fontId="24" fillId="0" borderId="32" xfId="71" applyNumberFormat="1" applyFont="1" applyBorder="1" applyAlignment="1">
      <alignment horizontal="center"/>
      <protection/>
    </xf>
    <xf numFmtId="3" fontId="47" fillId="30" borderId="32" xfId="59" applyNumberFormat="1" applyFont="1" applyFill="1" applyBorder="1">
      <alignment/>
      <protection/>
    </xf>
    <xf numFmtId="0" fontId="47" fillId="30" borderId="32" xfId="59" applyNumberFormat="1" applyFont="1" applyFill="1" applyBorder="1">
      <alignment/>
      <protection/>
    </xf>
    <xf numFmtId="3" fontId="49" fillId="30" borderId="30" xfId="59" applyNumberFormat="1" applyFont="1" applyFill="1" applyBorder="1" applyAlignment="1">
      <alignment/>
      <protection/>
    </xf>
    <xf numFmtId="3" fontId="44" fillId="0" borderId="30" xfId="59" applyNumberFormat="1" applyFont="1" applyBorder="1">
      <alignment/>
      <protection/>
    </xf>
    <xf numFmtId="3" fontId="44" fillId="0" borderId="13" xfId="59" applyNumberFormat="1" applyFont="1" applyBorder="1">
      <alignment/>
      <protection/>
    </xf>
    <xf numFmtId="3" fontId="44" fillId="0" borderId="74" xfId="59" applyNumberFormat="1" applyFont="1" applyBorder="1">
      <alignment/>
      <protection/>
    </xf>
    <xf numFmtId="3" fontId="23" fillId="0" borderId="75" xfId="0" applyNumberFormat="1" applyFont="1" applyBorder="1" applyAlignment="1">
      <alignment horizontal="center"/>
    </xf>
    <xf numFmtId="3" fontId="23" fillId="0" borderId="0" xfId="0" applyNumberFormat="1" applyFont="1" applyFill="1" applyBorder="1" applyAlignment="1">
      <alignment vertical="top"/>
    </xf>
    <xf numFmtId="3" fontId="22" fillId="0" borderId="72" xfId="65" applyNumberFormat="1" applyFont="1" applyBorder="1" applyAlignment="1">
      <alignment horizontal="center" vertical="center" textRotation="90" wrapText="1"/>
      <protection/>
    </xf>
    <xf numFmtId="3" fontId="22" fillId="0" borderId="65" xfId="65" applyNumberFormat="1" applyFont="1" applyBorder="1" applyAlignment="1">
      <alignment horizontal="center" vertical="center" textRotation="90" wrapText="1"/>
      <protection/>
    </xf>
    <xf numFmtId="3" fontId="22" fillId="0" borderId="65" xfId="65" applyNumberFormat="1" applyFont="1" applyBorder="1" applyAlignment="1">
      <alignment horizontal="center" vertical="center" wrapText="1"/>
      <protection/>
    </xf>
    <xf numFmtId="3" fontId="30" fillId="0" borderId="65" xfId="65" applyNumberFormat="1" applyFont="1" applyBorder="1" applyAlignment="1">
      <alignment horizontal="center" vertical="center" wrapText="1"/>
      <protection/>
    </xf>
    <xf numFmtId="3" fontId="22" fillId="0" borderId="66" xfId="65" applyNumberFormat="1" applyFont="1" applyBorder="1" applyAlignment="1">
      <alignment horizontal="center" vertical="center" wrapText="1"/>
      <protection/>
    </xf>
    <xf numFmtId="3" fontId="25" fillId="0" borderId="68" xfId="65" applyNumberFormat="1" applyFont="1" applyBorder="1" applyAlignment="1">
      <alignment horizontal="left" vertical="center" textRotation="90" wrapText="1"/>
      <protection/>
    </xf>
    <xf numFmtId="3" fontId="25" fillId="0" borderId="32" xfId="65" applyNumberFormat="1" applyFont="1" applyBorder="1" applyAlignment="1">
      <alignment horizontal="left" vertical="center" textRotation="90" wrapText="1"/>
      <protection/>
    </xf>
    <xf numFmtId="3" fontId="28" fillId="0" borderId="32" xfId="65" applyNumberFormat="1" applyFont="1" applyBorder="1" applyAlignment="1">
      <alignment horizontal="center" vertical="center" wrapText="1"/>
      <protection/>
    </xf>
    <xf numFmtId="3" fontId="25" fillId="0" borderId="32" xfId="65" applyNumberFormat="1" applyFont="1" applyBorder="1" applyAlignment="1">
      <alignment horizontal="left" vertical="center" wrapText="1"/>
      <protection/>
    </xf>
    <xf numFmtId="3" fontId="25" fillId="0" borderId="32" xfId="65" applyNumberFormat="1" applyFont="1" applyBorder="1" applyAlignment="1">
      <alignment horizontal="right" vertical="center" wrapText="1"/>
      <protection/>
    </xf>
    <xf numFmtId="3" fontId="25" fillId="0" borderId="67" xfId="65" applyNumberFormat="1" applyFont="1" applyBorder="1" applyAlignment="1">
      <alignment horizontal="right" vertical="center" wrapText="1"/>
      <protection/>
    </xf>
    <xf numFmtId="0" fontId="25" fillId="0" borderId="68" xfId="0" applyFont="1" applyBorder="1" applyAlignment="1">
      <alignment horizontal="center"/>
    </xf>
    <xf numFmtId="0" fontId="25" fillId="0" borderId="32" xfId="0" applyFont="1" applyBorder="1" applyAlignment="1">
      <alignment horizontal="center"/>
    </xf>
    <xf numFmtId="0" fontId="28" fillId="0" borderId="32" xfId="0" applyFont="1" applyBorder="1" applyAlignment="1">
      <alignment horizontal="center"/>
    </xf>
    <xf numFmtId="0" fontId="25" fillId="0" borderId="32" xfId="0" applyFont="1" applyBorder="1" applyAlignment="1">
      <alignment horizontal="left" indent="1"/>
    </xf>
    <xf numFmtId="3" fontId="25" fillId="0" borderId="32" xfId="0" applyNumberFormat="1" applyFont="1" applyBorder="1" applyAlignment="1">
      <alignment/>
    </xf>
    <xf numFmtId="3" fontId="25" fillId="0" borderId="67" xfId="0" applyNumberFormat="1" applyFont="1" applyBorder="1" applyAlignment="1">
      <alignment/>
    </xf>
    <xf numFmtId="0" fontId="25" fillId="0" borderId="32" xfId="0" applyFont="1" applyBorder="1" applyAlignment="1">
      <alignment horizontal="center" vertical="top"/>
    </xf>
    <xf numFmtId="0" fontId="28" fillId="0" borderId="32" xfId="0" applyFont="1" applyBorder="1" applyAlignment="1">
      <alignment horizontal="center" vertical="top"/>
    </xf>
    <xf numFmtId="0" fontId="25" fillId="0" borderId="32" xfId="0" applyFont="1" applyFill="1" applyBorder="1" applyAlignment="1">
      <alignment horizontal="left" wrapText="1" indent="1"/>
    </xf>
    <xf numFmtId="3" fontId="25" fillId="0" borderId="32" xfId="0" applyNumberFormat="1" applyFont="1" applyFill="1" applyBorder="1" applyAlignment="1">
      <alignment/>
    </xf>
    <xf numFmtId="3" fontId="25" fillId="0" borderId="67" xfId="0" applyNumberFormat="1" applyFont="1" applyFill="1" applyBorder="1" applyAlignment="1">
      <alignment/>
    </xf>
    <xf numFmtId="0" fontId="25" fillId="0" borderId="32" xfId="0" applyFont="1" applyBorder="1" applyAlignment="1">
      <alignment/>
    </xf>
    <xf numFmtId="0" fontId="28" fillId="0" borderId="68" xfId="0" applyFont="1" applyBorder="1" applyAlignment="1">
      <alignment horizontal="center"/>
    </xf>
    <xf numFmtId="0" fontId="28" fillId="0" borderId="32" xfId="0" applyFont="1" applyFill="1" applyBorder="1" applyAlignment="1">
      <alignment horizontal="center"/>
    </xf>
    <xf numFmtId="0" fontId="28" fillId="0" borderId="32" xfId="0" applyFont="1" applyFill="1" applyBorder="1" applyAlignment="1">
      <alignment wrapText="1"/>
    </xf>
    <xf numFmtId="3" fontId="28" fillId="0" borderId="32" xfId="0" applyNumberFormat="1" applyFont="1" applyFill="1" applyBorder="1" applyAlignment="1">
      <alignment/>
    </xf>
    <xf numFmtId="3" fontId="28" fillId="0" borderId="67" xfId="0" applyNumberFormat="1" applyFont="1" applyFill="1" applyBorder="1" applyAlignment="1">
      <alignment/>
    </xf>
    <xf numFmtId="0" fontId="25" fillId="0" borderId="32" xfId="0" applyFont="1" applyBorder="1" applyAlignment="1">
      <alignment wrapText="1"/>
    </xf>
    <xf numFmtId="0" fontId="25" fillId="0" borderId="69" xfId="0" applyFont="1" applyBorder="1" applyAlignment="1">
      <alignment horizontal="center" vertical="center"/>
    </xf>
    <xf numFmtId="0" fontId="25" fillId="0" borderId="70" xfId="0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5" fillId="0" borderId="70" xfId="0" applyFont="1" applyBorder="1" applyAlignment="1">
      <alignment vertical="center"/>
    </xf>
    <xf numFmtId="3" fontId="25" fillId="0" borderId="70" xfId="0" applyNumberFormat="1" applyFont="1" applyBorder="1" applyAlignment="1">
      <alignment vertical="center"/>
    </xf>
    <xf numFmtId="3" fontId="25" fillId="0" borderId="71" xfId="0" applyNumberFormat="1" applyFont="1" applyBorder="1" applyAlignment="1">
      <alignment vertical="center"/>
    </xf>
    <xf numFmtId="0" fontId="27" fillId="0" borderId="76" xfId="73" applyFont="1" applyFill="1" applyBorder="1" applyAlignment="1">
      <alignment horizontal="center" vertical="center"/>
      <protection/>
    </xf>
    <xf numFmtId="0" fontId="27" fillId="0" borderId="77" xfId="73" applyFont="1" applyFill="1" applyBorder="1" applyAlignment="1">
      <alignment horizontal="center" vertical="center"/>
      <protection/>
    </xf>
    <xf numFmtId="0" fontId="27" fillId="0" borderId="68" xfId="67" applyFont="1" applyFill="1" applyBorder="1" applyAlignment="1">
      <alignment wrapText="1"/>
      <protection/>
    </xf>
    <xf numFmtId="0" fontId="27" fillId="0" borderId="68" xfId="73" applyFont="1" applyFill="1" applyBorder="1" applyAlignment="1">
      <alignment horizontal="left" vertical="center" wrapText="1"/>
      <protection/>
    </xf>
    <xf numFmtId="0" fontId="27" fillId="0" borderId="69" xfId="73" applyFont="1" applyFill="1" applyBorder="1" applyAlignment="1">
      <alignment horizontal="left" vertical="center" wrapText="1"/>
      <protection/>
    </xf>
    <xf numFmtId="0" fontId="28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3" fontId="28" fillId="0" borderId="0" xfId="65" applyNumberFormat="1" applyFont="1" applyAlignment="1">
      <alignment horizontal="left"/>
      <protection/>
    </xf>
    <xf numFmtId="3" fontId="28" fillId="0" borderId="0" xfId="65" applyNumberFormat="1" applyFont="1" applyBorder="1" applyAlignment="1">
      <alignment horizontal="right"/>
      <protection/>
    </xf>
    <xf numFmtId="3" fontId="25" fillId="0" borderId="0" xfId="65" applyNumberFormat="1" applyFont="1" applyBorder="1" applyAlignment="1">
      <alignment horizontal="center"/>
      <protection/>
    </xf>
    <xf numFmtId="3" fontId="25" fillId="0" borderId="0" xfId="65" applyNumberFormat="1" applyFont="1" applyAlignment="1">
      <alignment horizontal="center"/>
      <protection/>
    </xf>
    <xf numFmtId="3" fontId="24" fillId="0" borderId="53" xfId="0" applyNumberFormat="1" applyFont="1" applyBorder="1" applyAlignment="1">
      <alignment horizontal="left" vertical="center"/>
    </xf>
    <xf numFmtId="3" fontId="24" fillId="0" borderId="53" xfId="0" applyNumberFormat="1" applyFont="1" applyBorder="1" applyAlignment="1">
      <alignment horizontal="left" vertical="top"/>
    </xf>
    <xf numFmtId="3" fontId="24" fillId="0" borderId="70" xfId="0" applyNumberFormat="1" applyFont="1" applyBorder="1" applyAlignment="1">
      <alignment horizontal="left" vertical="center"/>
    </xf>
    <xf numFmtId="3" fontId="24" fillId="0" borderId="0" xfId="0" applyNumberFormat="1" applyFont="1" applyBorder="1" applyAlignment="1">
      <alignment horizontal="left"/>
    </xf>
    <xf numFmtId="3" fontId="30" fillId="0" borderId="65" xfId="0" applyNumberFormat="1" applyFont="1" applyBorder="1" applyAlignment="1">
      <alignment horizontal="center" vertical="center"/>
    </xf>
    <xf numFmtId="3" fontId="30" fillId="0" borderId="32" xfId="0" applyNumberFormat="1" applyFont="1" applyBorder="1" applyAlignment="1">
      <alignment horizontal="center" vertical="center"/>
    </xf>
    <xf numFmtId="3" fontId="22" fillId="0" borderId="65" xfId="0" applyNumberFormat="1" applyFont="1" applyBorder="1" applyAlignment="1">
      <alignment horizontal="center" vertical="center" textRotation="90"/>
    </xf>
    <xf numFmtId="0" fontId="43" fillId="0" borderId="32" xfId="0" applyFont="1" applyBorder="1" applyAlignment="1">
      <alignment horizontal="center" vertical="center"/>
    </xf>
    <xf numFmtId="3" fontId="23" fillId="0" borderId="65" xfId="0" applyNumberFormat="1" applyFont="1" applyFill="1" applyBorder="1" applyAlignment="1">
      <alignment horizontal="center" vertical="center"/>
    </xf>
    <xf numFmtId="3" fontId="23" fillId="0" borderId="65" xfId="0" applyNumberFormat="1" applyFont="1" applyFill="1" applyBorder="1" applyAlignment="1">
      <alignment horizontal="center" vertical="center" wrapText="1"/>
    </xf>
    <xf numFmtId="3" fontId="23" fillId="0" borderId="66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/>
    </xf>
    <xf numFmtId="3" fontId="22" fillId="0" borderId="72" xfId="0" applyNumberFormat="1" applyFont="1" applyBorder="1" applyAlignment="1">
      <alignment horizontal="center" vertical="center" textRotation="90"/>
    </xf>
    <xf numFmtId="3" fontId="22" fillId="0" borderId="68" xfId="0" applyNumberFormat="1" applyFont="1" applyBorder="1" applyAlignment="1">
      <alignment horizontal="center" vertical="center" textRotation="90"/>
    </xf>
    <xf numFmtId="3" fontId="23" fillId="0" borderId="32" xfId="0" applyNumberFormat="1" applyFont="1" applyFill="1" applyBorder="1" applyAlignment="1">
      <alignment horizontal="center" vertical="center" wrapText="1"/>
    </xf>
    <xf numFmtId="3" fontId="24" fillId="0" borderId="65" xfId="0" applyNumberFormat="1" applyFont="1" applyBorder="1" applyAlignment="1">
      <alignment horizontal="center" vertical="center" wrapText="1"/>
    </xf>
    <xf numFmtId="3" fontId="24" fillId="0" borderId="32" xfId="0" applyNumberFormat="1" applyFont="1" applyBorder="1" applyAlignment="1">
      <alignment horizontal="center" vertical="center" wrapText="1"/>
    </xf>
    <xf numFmtId="3" fontId="23" fillId="0" borderId="0" xfId="0" applyNumberFormat="1" applyFont="1" applyAlignment="1">
      <alignment horizontal="left" vertical="top"/>
    </xf>
    <xf numFmtId="3" fontId="24" fillId="0" borderId="0" xfId="0" applyNumberFormat="1" applyFont="1" applyAlignment="1">
      <alignment horizontal="center"/>
    </xf>
    <xf numFmtId="3" fontId="22" fillId="0" borderId="32" xfId="0" applyNumberFormat="1" applyFont="1" applyBorder="1" applyAlignment="1">
      <alignment horizontal="center" vertical="center" textRotation="90"/>
    </xf>
    <xf numFmtId="3" fontId="23" fillId="0" borderId="65" xfId="65" applyNumberFormat="1" applyFont="1" applyFill="1" applyBorder="1" applyAlignment="1">
      <alignment horizontal="center" vertical="center" wrapText="1"/>
      <protection/>
    </xf>
    <xf numFmtId="3" fontId="23" fillId="0" borderId="66" xfId="65" applyNumberFormat="1" applyFont="1" applyFill="1" applyBorder="1" applyAlignment="1">
      <alignment horizontal="center" vertical="center" wrapText="1"/>
      <protection/>
    </xf>
    <xf numFmtId="3" fontId="22" fillId="0" borderId="65" xfId="0" applyNumberFormat="1" applyFont="1" applyBorder="1" applyAlignment="1">
      <alignment horizontal="center" vertical="center" textRotation="90" wrapText="1"/>
    </xf>
    <xf numFmtId="0" fontId="43" fillId="0" borderId="32" xfId="0" applyFont="1" applyBorder="1" applyAlignment="1">
      <alignment horizontal="center" vertical="center" textRotation="90" wrapText="1"/>
    </xf>
    <xf numFmtId="3" fontId="23" fillId="0" borderId="66" xfId="0" applyNumberFormat="1" applyFont="1" applyFill="1" applyBorder="1" applyAlignment="1">
      <alignment horizontal="center" vertical="center"/>
    </xf>
    <xf numFmtId="3" fontId="24" fillId="0" borderId="0" xfId="65" applyNumberFormat="1" applyFont="1" applyAlignment="1">
      <alignment horizontal="center" vertical="center"/>
      <protection/>
    </xf>
    <xf numFmtId="3" fontId="23" fillId="0" borderId="0" xfId="65" applyNumberFormat="1" applyFont="1" applyAlignment="1">
      <alignment horizontal="left"/>
      <protection/>
    </xf>
    <xf numFmtId="3" fontId="22" fillId="0" borderId="72" xfId="65" applyNumberFormat="1" applyFont="1" applyBorder="1" applyAlignment="1">
      <alignment horizontal="center" vertical="center" textRotation="90"/>
      <protection/>
    </xf>
    <xf numFmtId="3" fontId="22" fillId="0" borderId="68" xfId="65" applyNumberFormat="1" applyFont="1" applyBorder="1" applyAlignment="1">
      <alignment horizontal="center" vertical="center" textRotation="90"/>
      <protection/>
    </xf>
    <xf numFmtId="0" fontId="30" fillId="0" borderId="65" xfId="65" applyFont="1" applyBorder="1" applyAlignment="1">
      <alignment horizontal="center" vertical="center"/>
      <protection/>
    </xf>
    <xf numFmtId="0" fontId="30" fillId="0" borderId="32" xfId="65" applyFont="1" applyBorder="1" applyAlignment="1">
      <alignment horizontal="center" vertical="center"/>
      <protection/>
    </xf>
    <xf numFmtId="3" fontId="23" fillId="0" borderId="0" xfId="65" applyNumberFormat="1" applyFont="1" applyFill="1" applyAlignment="1">
      <alignment horizontal="right"/>
      <protection/>
    </xf>
    <xf numFmtId="3" fontId="24" fillId="0" borderId="65" xfId="65" applyNumberFormat="1" applyFont="1" applyFill="1" applyBorder="1" applyAlignment="1">
      <alignment horizontal="center" vertical="center" wrapText="1"/>
      <protection/>
    </xf>
    <xf numFmtId="3" fontId="24" fillId="0" borderId="32" xfId="65" applyNumberFormat="1" applyFont="1" applyFill="1" applyBorder="1" applyAlignment="1">
      <alignment horizontal="center" vertical="center" wrapText="1"/>
      <protection/>
    </xf>
    <xf numFmtId="3" fontId="22" fillId="0" borderId="65" xfId="65" applyNumberFormat="1" applyFont="1" applyFill="1" applyBorder="1" applyAlignment="1">
      <alignment horizontal="center" vertical="center" textRotation="90"/>
      <protection/>
    </xf>
    <xf numFmtId="3" fontId="22" fillId="0" borderId="32" xfId="65" applyNumberFormat="1" applyFont="1" applyFill="1" applyBorder="1" applyAlignment="1">
      <alignment horizontal="center" vertical="center" textRotation="90"/>
      <protection/>
    </xf>
    <xf numFmtId="3" fontId="26" fillId="0" borderId="65" xfId="66" applyNumberFormat="1" applyFont="1" applyFill="1" applyBorder="1" applyAlignment="1">
      <alignment horizontal="center" vertical="center" wrapText="1"/>
      <protection/>
    </xf>
    <xf numFmtId="0" fontId="33" fillId="0" borderId="32" xfId="0" applyFont="1" applyFill="1" applyBorder="1" applyAlignment="1">
      <alignment horizontal="center" vertical="center" wrapText="1"/>
    </xf>
    <xf numFmtId="0" fontId="26" fillId="0" borderId="72" xfId="66" applyFont="1" applyFill="1" applyBorder="1" applyAlignment="1">
      <alignment horizontal="center" vertical="center" wrapText="1"/>
      <protection/>
    </xf>
    <xf numFmtId="0" fontId="26" fillId="0" borderId="68" xfId="66" applyFont="1" applyFill="1" applyBorder="1" applyAlignment="1">
      <alignment horizontal="center" vertical="center" wrapText="1"/>
      <protection/>
    </xf>
    <xf numFmtId="3" fontId="28" fillId="0" borderId="0" xfId="65" applyNumberFormat="1" applyFont="1" applyFill="1" applyBorder="1" applyAlignment="1">
      <alignment horizontal="left"/>
      <protection/>
    </xf>
    <xf numFmtId="0" fontId="29" fillId="0" borderId="0" xfId="73" applyFont="1" applyFill="1" applyBorder="1" applyAlignment="1">
      <alignment horizontal="center" vertical="center"/>
      <protection/>
    </xf>
    <xf numFmtId="0" fontId="28" fillId="0" borderId="0" xfId="73" applyFont="1" applyFill="1" applyBorder="1" applyAlignment="1">
      <alignment horizontal="right" vertical="center"/>
      <protection/>
    </xf>
    <xf numFmtId="0" fontId="23" fillId="0" borderId="78" xfId="66" applyFont="1" applyFill="1" applyBorder="1" applyAlignment="1">
      <alignment horizontal="center" vertical="center" textRotation="90"/>
      <protection/>
    </xf>
    <xf numFmtId="0" fontId="23" fillId="0" borderId="76" xfId="66" applyFont="1" applyFill="1" applyBorder="1" applyAlignment="1">
      <alignment horizontal="center" vertical="center" textRotation="90"/>
      <protection/>
    </xf>
    <xf numFmtId="3" fontId="26" fillId="0" borderId="66" xfId="66" applyNumberFormat="1" applyFont="1" applyFill="1" applyBorder="1" applyAlignment="1">
      <alignment horizontal="center" vertical="center" wrapText="1"/>
      <protection/>
    </xf>
    <xf numFmtId="0" fontId="33" fillId="0" borderId="67" xfId="0" applyFont="1" applyFill="1" applyBorder="1" applyAlignment="1">
      <alignment horizontal="center" vertical="center" wrapText="1"/>
    </xf>
    <xf numFmtId="3" fontId="26" fillId="0" borderId="32" xfId="66" applyNumberFormat="1" applyFont="1" applyFill="1" applyBorder="1" applyAlignment="1">
      <alignment horizontal="center" vertical="center" wrapText="1"/>
      <protection/>
    </xf>
    <xf numFmtId="3" fontId="24" fillId="0" borderId="65" xfId="74" applyNumberFormat="1" applyFont="1" applyFill="1" applyBorder="1" applyAlignment="1">
      <alignment horizontal="center" vertical="center" wrapText="1"/>
      <protection/>
    </xf>
    <xf numFmtId="3" fontId="24" fillId="0" borderId="32" xfId="74" applyNumberFormat="1" applyFont="1" applyFill="1" applyBorder="1" applyAlignment="1">
      <alignment horizontal="center" vertical="center" wrapText="1"/>
      <protection/>
    </xf>
    <xf numFmtId="0" fontId="24" fillId="0" borderId="72" xfId="74" applyFont="1" applyFill="1" applyBorder="1" applyAlignment="1">
      <alignment horizontal="center" vertical="center" wrapText="1"/>
      <protection/>
    </xf>
    <xf numFmtId="0" fontId="24" fillId="0" borderId="68" xfId="74" applyFont="1" applyFill="1" applyBorder="1" applyAlignment="1">
      <alignment horizontal="center" vertical="center" wrapText="1"/>
      <protection/>
    </xf>
    <xf numFmtId="0" fontId="23" fillId="0" borderId="0" xfId="74" applyFont="1" applyBorder="1" applyAlignment="1">
      <alignment horizontal="center"/>
      <protection/>
    </xf>
    <xf numFmtId="0" fontId="24" fillId="0" borderId="0" xfId="74" applyFont="1" applyBorder="1" applyAlignment="1">
      <alignment horizontal="center"/>
      <protection/>
    </xf>
    <xf numFmtId="3" fontId="24" fillId="0" borderId="66" xfId="74" applyNumberFormat="1" applyFont="1" applyFill="1" applyBorder="1" applyAlignment="1">
      <alignment horizontal="center" vertical="center" wrapText="1"/>
      <protection/>
    </xf>
    <xf numFmtId="3" fontId="24" fillId="0" borderId="67" xfId="74" applyNumberFormat="1" applyFont="1" applyFill="1" applyBorder="1" applyAlignment="1">
      <alignment horizontal="center" vertical="center" wrapText="1"/>
      <protection/>
    </xf>
    <xf numFmtId="0" fontId="2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horizontal="center" vertical="center"/>
    </xf>
    <xf numFmtId="3" fontId="47" fillId="0" borderId="32" xfId="59" applyNumberFormat="1" applyFont="1" applyBorder="1" applyAlignment="1">
      <alignment horizontal="left"/>
      <protection/>
    </xf>
    <xf numFmtId="3" fontId="59" fillId="0" borderId="32" xfId="59" applyNumberFormat="1" applyFont="1" applyBorder="1" applyAlignment="1">
      <alignment horizontal="center"/>
      <protection/>
    </xf>
    <xf numFmtId="3" fontId="44" fillId="0" borderId="70" xfId="59" applyNumberFormat="1" applyFont="1" applyBorder="1" applyAlignment="1">
      <alignment horizontal="center"/>
      <protection/>
    </xf>
    <xf numFmtId="3" fontId="44" fillId="0" borderId="67" xfId="59" applyNumberFormat="1" applyFont="1" applyFill="1" applyBorder="1" applyAlignment="1">
      <alignment horizontal="center"/>
      <protection/>
    </xf>
    <xf numFmtId="3" fontId="44" fillId="0" borderId="71" xfId="59" applyNumberFormat="1" applyFont="1" applyFill="1" applyBorder="1" applyAlignment="1">
      <alignment horizontal="center"/>
      <protection/>
    </xf>
    <xf numFmtId="3" fontId="44" fillId="0" borderId="32" xfId="59" applyNumberFormat="1" applyFont="1" applyBorder="1" applyAlignment="1">
      <alignment horizontal="center"/>
      <protection/>
    </xf>
    <xf numFmtId="3" fontId="47" fillId="0" borderId="30" xfId="59" applyNumberFormat="1" applyFont="1" applyFill="1" applyBorder="1" applyAlignment="1">
      <alignment horizontal="left" wrapText="1"/>
      <protection/>
    </xf>
    <xf numFmtId="3" fontId="47" fillId="0" borderId="13" xfId="59" applyNumberFormat="1" applyFont="1" applyFill="1" applyBorder="1" applyAlignment="1">
      <alignment horizontal="left" wrapText="1"/>
      <protection/>
    </xf>
    <xf numFmtId="3" fontId="47" fillId="0" borderId="74" xfId="59" applyNumberFormat="1" applyFont="1" applyFill="1" applyBorder="1" applyAlignment="1">
      <alignment horizontal="left" wrapText="1"/>
      <protection/>
    </xf>
    <xf numFmtId="0" fontId="49" fillId="0" borderId="32" xfId="61" applyFont="1" applyBorder="1" applyAlignment="1">
      <alignment wrapText="1"/>
      <protection/>
    </xf>
    <xf numFmtId="3" fontId="44" fillId="0" borderId="32" xfId="59" applyNumberFormat="1" applyFont="1" applyBorder="1" applyAlignment="1">
      <alignment horizontal="left"/>
      <protection/>
    </xf>
    <xf numFmtId="3" fontId="47" fillId="24" borderId="72" xfId="59" applyNumberFormat="1" applyFont="1" applyFill="1" applyBorder="1" applyAlignment="1">
      <alignment horizontal="left"/>
      <protection/>
    </xf>
    <xf numFmtId="3" fontId="47" fillId="24" borderId="65" xfId="59" applyNumberFormat="1" applyFont="1" applyFill="1" applyBorder="1" applyAlignment="1">
      <alignment horizontal="left"/>
      <protection/>
    </xf>
    <xf numFmtId="3" fontId="47" fillId="24" borderId="68" xfId="59" applyNumberFormat="1" applyFont="1" applyFill="1" applyBorder="1" applyAlignment="1">
      <alignment horizontal="left"/>
      <protection/>
    </xf>
    <xf numFmtId="3" fontId="47" fillId="24" borderId="32" xfId="59" applyNumberFormat="1" applyFont="1" applyFill="1" applyBorder="1" applyAlignment="1">
      <alignment horizontal="left"/>
      <protection/>
    </xf>
    <xf numFmtId="3" fontId="44" fillId="28" borderId="32" xfId="59" applyNumberFormat="1" applyFont="1" applyFill="1" applyBorder="1" applyAlignment="1">
      <alignment horizontal="center"/>
      <protection/>
    </xf>
    <xf numFmtId="3" fontId="52" fillId="0" borderId="68" xfId="59" applyNumberFormat="1" applyFont="1" applyFill="1" applyBorder="1" applyAlignment="1">
      <alignment horizontal="center"/>
      <protection/>
    </xf>
    <xf numFmtId="3" fontId="52" fillId="0" borderId="32" xfId="59" applyNumberFormat="1" applyFont="1" applyFill="1" applyBorder="1" applyAlignment="1">
      <alignment horizontal="center"/>
      <protection/>
    </xf>
    <xf numFmtId="0" fontId="49" fillId="25" borderId="32" xfId="61" applyFont="1" applyFill="1" applyBorder="1" applyAlignment="1">
      <alignment wrapText="1"/>
      <protection/>
    </xf>
    <xf numFmtId="0" fontId="59" fillId="25" borderId="32" xfId="61" applyFont="1" applyFill="1" applyBorder="1" applyAlignment="1">
      <alignment wrapText="1"/>
      <protection/>
    </xf>
    <xf numFmtId="3" fontId="52" fillId="0" borderId="32" xfId="59" applyNumberFormat="1" applyFont="1" applyFill="1" applyBorder="1" applyAlignment="1">
      <alignment horizontal="center" wrapText="1"/>
      <protection/>
    </xf>
    <xf numFmtId="3" fontId="47" fillId="0" borderId="32" xfId="59" applyNumberFormat="1" applyFont="1" applyBorder="1" applyAlignment="1">
      <alignment horizontal="center"/>
      <protection/>
    </xf>
    <xf numFmtId="0" fontId="23" fillId="0" borderId="0" xfId="0" applyFont="1" applyBorder="1" applyAlignment="1">
      <alignment horizontal="left" wrapText="1"/>
    </xf>
    <xf numFmtId="0" fontId="23" fillId="0" borderId="0" xfId="0" applyFont="1" applyAlignment="1">
      <alignment horizontal="left"/>
    </xf>
    <xf numFmtId="0" fontId="24" fillId="0" borderId="11" xfId="0" applyFont="1" applyBorder="1" applyAlignment="1">
      <alignment horizontal="left"/>
    </xf>
    <xf numFmtId="0" fontId="23" fillId="0" borderId="0" xfId="0" applyFont="1" applyBorder="1" applyAlignment="1">
      <alignment wrapText="1"/>
    </xf>
    <xf numFmtId="0" fontId="0" fillId="0" borderId="0" xfId="0" applyAlignment="1">
      <alignment wrapText="1"/>
    </xf>
    <xf numFmtId="3" fontId="24" fillId="0" borderId="10" xfId="0" applyNumberFormat="1" applyFont="1" applyBorder="1" applyAlignment="1">
      <alignment horizontal="left" vertical="center"/>
    </xf>
    <xf numFmtId="3" fontId="24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24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left" wrapText="1"/>
    </xf>
    <xf numFmtId="3" fontId="28" fillId="0" borderId="0" xfId="69" applyNumberFormat="1" applyFont="1" applyFill="1" applyAlignment="1">
      <alignment horizontal="right"/>
      <protection/>
    </xf>
    <xf numFmtId="0" fontId="26" fillId="0" borderId="0" xfId="69" applyFont="1" applyFill="1" applyAlignment="1">
      <alignment horizontal="center"/>
      <protection/>
    </xf>
    <xf numFmtId="0" fontId="25" fillId="0" borderId="0" xfId="69" applyFont="1" applyFill="1" applyAlignment="1">
      <alignment horizontal="center"/>
      <protection/>
    </xf>
    <xf numFmtId="3" fontId="28" fillId="0" borderId="0" xfId="69" applyNumberFormat="1" applyFont="1" applyFill="1" applyBorder="1" applyAlignment="1">
      <alignment horizontal="right"/>
      <protection/>
    </xf>
    <xf numFmtId="0" fontId="28" fillId="0" borderId="72" xfId="69" applyFont="1" applyFill="1" applyBorder="1" applyAlignment="1">
      <alignment horizontal="center" vertical="center" textRotation="90" wrapText="1"/>
      <protection/>
    </xf>
    <xf numFmtId="0" fontId="28" fillId="0" borderId="68" xfId="69" applyFont="1" applyFill="1" applyBorder="1" applyAlignment="1">
      <alignment horizontal="center" vertical="center" textRotation="90" wrapText="1"/>
      <protection/>
    </xf>
    <xf numFmtId="0" fontId="28" fillId="0" borderId="65" xfId="69" applyFont="1" applyFill="1" applyBorder="1" applyAlignment="1">
      <alignment horizontal="center" vertical="center" wrapText="1"/>
      <protection/>
    </xf>
    <xf numFmtId="0" fontId="28" fillId="0" borderId="32" xfId="69" applyFont="1" applyFill="1" applyBorder="1" applyAlignment="1">
      <alignment horizontal="center" vertical="center" wrapText="1"/>
      <protection/>
    </xf>
    <xf numFmtId="3" fontId="28" fillId="0" borderId="65" xfId="69" applyNumberFormat="1" applyFont="1" applyFill="1" applyBorder="1" applyAlignment="1">
      <alignment horizontal="center" vertical="center" wrapText="1"/>
      <protection/>
    </xf>
    <xf numFmtId="3" fontId="28" fillId="0" borderId="32" xfId="69" applyNumberFormat="1" applyFont="1" applyFill="1" applyBorder="1" applyAlignment="1">
      <alignment horizontal="center" vertical="center" wrapText="1"/>
      <protection/>
    </xf>
    <xf numFmtId="0" fontId="25" fillId="0" borderId="69" xfId="69" applyFont="1" applyFill="1" applyBorder="1" applyAlignment="1">
      <alignment horizontal="center" vertical="center"/>
      <protection/>
    </xf>
    <xf numFmtId="0" fontId="25" fillId="0" borderId="70" xfId="69" applyFont="1" applyFill="1" applyBorder="1" applyAlignment="1">
      <alignment horizontal="center" vertical="center"/>
      <protection/>
    </xf>
    <xf numFmtId="0" fontId="23" fillId="0" borderId="0" xfId="69" applyFont="1" applyFill="1" applyBorder="1" applyAlignment="1">
      <alignment horizontal="left"/>
      <protection/>
    </xf>
    <xf numFmtId="3" fontId="28" fillId="0" borderId="66" xfId="69" applyNumberFormat="1" applyFont="1" applyFill="1" applyBorder="1" applyAlignment="1">
      <alignment horizontal="center" vertical="center" wrapText="1"/>
      <protection/>
    </xf>
    <xf numFmtId="3" fontId="28" fillId="0" borderId="67" xfId="69" applyNumberFormat="1" applyFont="1" applyFill="1" applyBorder="1" applyAlignment="1">
      <alignment horizontal="center" vertical="center" wrapText="1"/>
      <protection/>
    </xf>
  </cellXfs>
  <cellStyles count="6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Normál 2" xfId="58"/>
    <cellStyle name="Normál 2 2" xfId="59"/>
    <cellStyle name="Normál 3" xfId="60"/>
    <cellStyle name="Normál 3 2" xfId="61"/>
    <cellStyle name="Normál 4" xfId="62"/>
    <cellStyle name="Normál 5" xfId="63"/>
    <cellStyle name="Normál 7" xfId="64"/>
    <cellStyle name="Normál_2007.évi konc. összefoglaló bevétel" xfId="65"/>
    <cellStyle name="Normál_2008.évi költségvetési javaslat" xfId="66"/>
    <cellStyle name="Normál_Beruházási tábla 2007" xfId="67"/>
    <cellStyle name="Normál_Beruházási tábla 2007_2014.évi eredeti előirányzat" xfId="68"/>
    <cellStyle name="Normál_EU-s tábla kv-hez 2" xfId="69"/>
    <cellStyle name="Normál_EU-s tábla kv-hez_2014.évi eredeti előirányzat" xfId="70"/>
    <cellStyle name="Normál_Intézményi bevétel-kiadás" xfId="71"/>
    <cellStyle name="Normál_irodai végleges intézményekkel" xfId="72"/>
    <cellStyle name="Normál_Városfejlesztési Iroda - 2008. kv. tervezés" xfId="73"/>
    <cellStyle name="Normál_Városfejlesztési Iroda - 2008. kv. tervezés_2014.évi eredeti előirányzat" xfId="74"/>
    <cellStyle name="Összesen" xfId="75"/>
    <cellStyle name="Currency" xfId="76"/>
    <cellStyle name="Currency [0]" xfId="77"/>
    <cellStyle name="Rossz" xfId="78"/>
    <cellStyle name="Semleges" xfId="79"/>
    <cellStyle name="Számítás" xfId="80"/>
    <cellStyle name="Percent" xfId="81"/>
    <cellStyle name="Százalék 2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17</xdr:row>
      <xdr:rowOff>180975</xdr:rowOff>
    </xdr:from>
    <xdr:to>
      <xdr:col>6</xdr:col>
      <xdr:colOff>276225</xdr:colOff>
      <xdr:row>20</xdr:row>
      <xdr:rowOff>381000</xdr:rowOff>
    </xdr:to>
    <xdr:sp>
      <xdr:nvSpPr>
        <xdr:cNvPr id="1" name="AutoShape 1"/>
        <xdr:cNvSpPr>
          <a:spLocks/>
        </xdr:cNvSpPr>
      </xdr:nvSpPr>
      <xdr:spPr>
        <a:xfrm>
          <a:off x="5048250" y="6191250"/>
          <a:ext cx="238125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38100</xdr:colOff>
      <xdr:row>17</xdr:row>
      <xdr:rowOff>180975</xdr:rowOff>
    </xdr:from>
    <xdr:to>
      <xdr:col>6</xdr:col>
      <xdr:colOff>276225</xdr:colOff>
      <xdr:row>20</xdr:row>
      <xdr:rowOff>381000</xdr:rowOff>
    </xdr:to>
    <xdr:sp>
      <xdr:nvSpPr>
        <xdr:cNvPr id="2" name="AutoShape 2"/>
        <xdr:cNvSpPr>
          <a:spLocks/>
        </xdr:cNvSpPr>
      </xdr:nvSpPr>
      <xdr:spPr>
        <a:xfrm>
          <a:off x="5048250" y="6191250"/>
          <a:ext cx="238125" cy="8096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-k&#246;lts&#233;gvet&#233;s%20koncepci&#243;%202014%20j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Kl&#225;ri\Timi\sz&#225;mla%20dokument&#225;ci&#243;\analitika\Analitika%2020100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mi\Documents\Kl&#225;ri\Timi\k&#246;lts&#233;gvet&#233;s\2014%20k&#246;lts&#233;gvet&#233;s\2014-k&#246;lts&#233;gvet&#233;s%20koncepci&#243;%202014%20m&#225;rc%20eredet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NR79I01J\Projekt%20teljes%20k&#246;lts&#233;gve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uházás (2)"/>
      <sheetName val="Személyi jellegű kiadások  "/>
      <sheetName val="Dologi kiadás"/>
      <sheetName val="Költségvetés (2)"/>
      <sheetName val="FElhalmozás analitika KA"/>
      <sheetName val="FElhalmozás analitika Keo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ltségvetés"/>
      <sheetName val="Kiadások"/>
      <sheetName val="Bevétel"/>
    </sheetNames>
    <sheetDataSet>
      <sheetData sheetId="1">
        <row r="5">
          <cell r="C5" t="str">
            <v>Alapilletmények</v>
          </cell>
          <cell r="D5">
            <v>784700</v>
          </cell>
        </row>
        <row r="6">
          <cell r="C6" t="str">
            <v>Nyelvpótlék</v>
          </cell>
          <cell r="D6">
            <v>10000</v>
          </cell>
        </row>
        <row r="7">
          <cell r="C7" t="str">
            <v>vezetői illetménypótlék</v>
          </cell>
          <cell r="D7">
            <v>50000</v>
          </cell>
        </row>
        <row r="8">
          <cell r="C8" t="str">
            <v>Keresetkiegészítések</v>
          </cell>
          <cell r="D8">
            <v>10792</v>
          </cell>
        </row>
        <row r="9">
          <cell r="C9" t="str">
            <v>Társadalombiztosítási járulék</v>
          </cell>
          <cell r="D9">
            <v>198828</v>
          </cell>
        </row>
        <row r="10">
          <cell r="C10" t="str">
            <v>Munkaadói járulék</v>
          </cell>
          <cell r="D10">
            <v>15736</v>
          </cell>
        </row>
        <row r="11">
          <cell r="C11" t="str">
            <v>Egészségügyi hozzájárulás</v>
          </cell>
          <cell r="D11">
            <v>3900</v>
          </cell>
        </row>
        <row r="12">
          <cell r="C12" t="str">
            <v>Startkártya járulékai</v>
          </cell>
          <cell r="D12">
            <v>14029</v>
          </cell>
        </row>
        <row r="13">
          <cell r="C13" t="str">
            <v>Könyvvizsgálati díj</v>
          </cell>
          <cell r="D13">
            <v>170000</v>
          </cell>
        </row>
        <row r="14">
          <cell r="C14" t="str">
            <v>Társadalombiztosítási járulék</v>
          </cell>
          <cell r="D14">
            <v>203400</v>
          </cell>
        </row>
        <row r="15">
          <cell r="C15" t="str">
            <v>Munkaadói járulék</v>
          </cell>
          <cell r="D15">
            <v>43000</v>
          </cell>
        </row>
        <row r="16">
          <cell r="C16" t="str">
            <v>Közlekedési költségtérítés</v>
          </cell>
          <cell r="D16">
            <v>4788</v>
          </cell>
        </row>
        <row r="17">
          <cell r="C17" t="str">
            <v>Reprezentáció</v>
          </cell>
          <cell r="D17">
            <v>1600</v>
          </cell>
        </row>
        <row r="18">
          <cell r="C18" t="str">
            <v>Műszaki és Pénzügyi tanácsadás</v>
          </cell>
          <cell r="D18">
            <v>112500</v>
          </cell>
        </row>
        <row r="19">
          <cell r="C19" t="str">
            <v>Bérleti és lízingdíjak</v>
          </cell>
          <cell r="D19">
            <v>32000</v>
          </cell>
        </row>
        <row r="20">
          <cell r="C20" t="str">
            <v>Reprezentáció</v>
          </cell>
          <cell r="D20">
            <v>34144</v>
          </cell>
        </row>
        <row r="21">
          <cell r="C21" t="str">
            <v>Felügyelő mérnök költsége</v>
          </cell>
          <cell r="D21">
            <v>229707</v>
          </cell>
        </row>
        <row r="22">
          <cell r="C22" t="str">
            <v>Pénzforgalmi jutalék</v>
          </cell>
          <cell r="D22">
            <v>3301</v>
          </cell>
        </row>
        <row r="23">
          <cell r="C23" t="str">
            <v>PR tevékenység</v>
          </cell>
          <cell r="D23">
            <v>350590</v>
          </cell>
        </row>
        <row r="24">
          <cell r="C24" t="str">
            <v>Pénzforgalmi jutalék</v>
          </cell>
          <cell r="D24">
            <v>3301</v>
          </cell>
        </row>
        <row r="25">
          <cell r="C25" t="str">
            <v>LOT2 - egyéb létesítmények</v>
          </cell>
          <cell r="D25">
            <v>12040849</v>
          </cell>
        </row>
        <row r="26">
          <cell r="C26" t="str">
            <v>Pénzforgalmi jutalék</v>
          </cell>
          <cell r="D26">
            <v>14450</v>
          </cell>
        </row>
        <row r="27">
          <cell r="C27" t="str">
            <v>Közlekedési költségtérítés</v>
          </cell>
          <cell r="D27">
            <v>4790</v>
          </cell>
        </row>
        <row r="28">
          <cell r="C28" t="str">
            <v>Belföldi kiküldetés</v>
          </cell>
          <cell r="D28">
            <v>9017</v>
          </cell>
        </row>
        <row r="29">
          <cell r="C29" t="str">
            <v>Reprezentáció</v>
          </cell>
          <cell r="D29">
            <v>35000</v>
          </cell>
        </row>
        <row r="30">
          <cell r="C30" t="str">
            <v>Kisértékű tárgyi eszköz, szellemi termékek beszerzése</v>
          </cell>
          <cell r="D30">
            <v>49900</v>
          </cell>
        </row>
        <row r="31">
          <cell r="C31" t="str">
            <v>közbeszerzés - közzététel, értékelés</v>
          </cell>
          <cell r="D31">
            <v>24000</v>
          </cell>
        </row>
        <row r="32">
          <cell r="C32" t="str">
            <v>közbeszerzés - közzététel, értékelés</v>
          </cell>
          <cell r="D32">
            <v>24000</v>
          </cell>
        </row>
        <row r="33">
          <cell r="C33" t="str">
            <v>közbeszerzés - közzététel, értékelés</v>
          </cell>
          <cell r="D33">
            <v>24000</v>
          </cell>
        </row>
        <row r="34">
          <cell r="C34" t="str">
            <v>Egyéb dologi kiadások</v>
          </cell>
          <cell r="D34">
            <v>150000</v>
          </cell>
        </row>
        <row r="35">
          <cell r="C35" t="str">
            <v>Könyvvizsgálati díj</v>
          </cell>
          <cell r="D35">
            <v>170000</v>
          </cell>
        </row>
        <row r="36">
          <cell r="C36" t="str">
            <v>közbeszerzés - közzététel, értékelés</v>
          </cell>
          <cell r="D36">
            <v>24000</v>
          </cell>
        </row>
        <row r="37">
          <cell r="C37" t="str">
            <v>közbeszerzés - közzététel, értékelés</v>
          </cell>
          <cell r="D37">
            <v>24000</v>
          </cell>
        </row>
        <row r="38">
          <cell r="C38" t="str">
            <v>közbeszerzés - közzététel, értékelés</v>
          </cell>
          <cell r="D38">
            <v>24000</v>
          </cell>
        </row>
        <row r="39">
          <cell r="C39" t="str">
            <v>Reklám és propagandakiadások</v>
          </cell>
          <cell r="D39">
            <v>280000</v>
          </cell>
        </row>
        <row r="40">
          <cell r="C40" t="str">
            <v>Reprezentáció</v>
          </cell>
          <cell r="D40">
            <v>27944</v>
          </cell>
        </row>
        <row r="41">
          <cell r="C41" t="str">
            <v>Reprezentáció</v>
          </cell>
          <cell r="D41">
            <v>17328</v>
          </cell>
        </row>
        <row r="42">
          <cell r="C42" t="str">
            <v>Közlekedési költségtérítés</v>
          </cell>
          <cell r="D42">
            <v>5510</v>
          </cell>
        </row>
        <row r="43">
          <cell r="C43" t="str">
            <v>Közlekedési költségtérítés</v>
          </cell>
          <cell r="D43">
            <v>6498</v>
          </cell>
        </row>
        <row r="44">
          <cell r="C44" t="str">
            <v>Belföldi kiküldetés</v>
          </cell>
          <cell r="D44">
            <v>4471</v>
          </cell>
        </row>
        <row r="45">
          <cell r="C45" t="str">
            <v>Reprezentáció</v>
          </cell>
          <cell r="D45">
            <v>28880</v>
          </cell>
        </row>
        <row r="46">
          <cell r="C46" t="str">
            <v>Reprezentáció</v>
          </cell>
          <cell r="D46">
            <v>1344</v>
          </cell>
        </row>
        <row r="47">
          <cell r="C47" t="str">
            <v>Kommunikációs szolgáltatás</v>
          </cell>
          <cell r="D47">
            <v>84960</v>
          </cell>
        </row>
        <row r="48">
          <cell r="C48" t="str">
            <v>Reprezentáció</v>
          </cell>
          <cell r="D48">
            <v>12000</v>
          </cell>
        </row>
        <row r="49">
          <cell r="C49" t="str">
            <v>Belföldi kiküldetés</v>
          </cell>
          <cell r="D49">
            <v>4960</v>
          </cell>
        </row>
        <row r="50">
          <cell r="C50" t="str">
            <v>Belföldi kiküldetés</v>
          </cell>
          <cell r="D50">
            <v>4960</v>
          </cell>
        </row>
        <row r="51">
          <cell r="C51" t="str">
            <v>Folyóirat</v>
          </cell>
          <cell r="D51">
            <v>19488</v>
          </cell>
        </row>
        <row r="52">
          <cell r="C52" t="str">
            <v>Alapilletmények</v>
          </cell>
          <cell r="D52">
            <v>793100</v>
          </cell>
        </row>
        <row r="53">
          <cell r="C53" t="str">
            <v>Nyelvpótlék</v>
          </cell>
          <cell r="D53">
            <v>10000</v>
          </cell>
        </row>
        <row r="54">
          <cell r="C54" t="str">
            <v>vezetői illetménypótlék</v>
          </cell>
          <cell r="D54">
            <v>50000</v>
          </cell>
        </row>
        <row r="55">
          <cell r="C55" t="str">
            <v>Keresetkiegészítések</v>
          </cell>
          <cell r="D55">
            <v>98000</v>
          </cell>
        </row>
        <row r="56">
          <cell r="C56" t="str">
            <v>Társadalombiztosítási járulék</v>
          </cell>
          <cell r="D56">
            <v>201025</v>
          </cell>
        </row>
        <row r="57">
          <cell r="C57" t="str">
            <v>Munkaerőpiaci járulék</v>
          </cell>
          <cell r="D57">
            <v>16083</v>
          </cell>
        </row>
        <row r="58">
          <cell r="C58" t="str">
            <v>Startkártya járulékai</v>
          </cell>
          <cell r="D58">
            <v>14700</v>
          </cell>
        </row>
        <row r="59">
          <cell r="C59" t="str">
            <v>Munkáltató által fizetett személyi jövedelemadó</v>
          </cell>
          <cell r="D59">
            <v>1198</v>
          </cell>
        </row>
        <row r="60">
          <cell r="C60" t="str">
            <v>Postai díjak</v>
          </cell>
          <cell r="D60">
            <v>1160</v>
          </cell>
        </row>
        <row r="61">
          <cell r="C61" t="str">
            <v>Könyvvizsgálati díj</v>
          </cell>
          <cell r="D61">
            <v>170000</v>
          </cell>
        </row>
        <row r="62">
          <cell r="C62" t="str">
            <v>LOT1 - Királyszentistván</v>
          </cell>
          <cell r="D62">
            <v>86796325</v>
          </cell>
        </row>
        <row r="63">
          <cell r="C63" t="str">
            <v>Pénzforgalmi jutalék</v>
          </cell>
          <cell r="D63">
            <v>80001</v>
          </cell>
        </row>
        <row r="64">
          <cell r="C64" t="str">
            <v>Reprezentáció</v>
          </cell>
          <cell r="D64">
            <v>5600</v>
          </cell>
        </row>
        <row r="65">
          <cell r="C65" t="str">
            <v>Vásárolt termékek és szolgáltatások általános forgalmi adója</v>
          </cell>
          <cell r="D65">
            <v>0</v>
          </cell>
        </row>
        <row r="66">
          <cell r="C66" t="str">
            <v>Közlekedési költségtérítés</v>
          </cell>
          <cell r="D66">
            <v>5510</v>
          </cell>
        </row>
        <row r="67">
          <cell r="C67" t="str">
            <v>Közlekedési költségtérítés</v>
          </cell>
          <cell r="D67">
            <v>6840</v>
          </cell>
        </row>
        <row r="68">
          <cell r="C68" t="str">
            <v>Reprezentáció</v>
          </cell>
          <cell r="D68">
            <v>26752</v>
          </cell>
        </row>
        <row r="69">
          <cell r="C69" t="str">
            <v>KEOP-El nem számolható költség</v>
          </cell>
          <cell r="D69">
            <v>6250</v>
          </cell>
        </row>
        <row r="70">
          <cell r="C70" t="str">
            <v>Reprezentáció</v>
          </cell>
          <cell r="D70">
            <v>37192</v>
          </cell>
        </row>
        <row r="71">
          <cell r="C71" t="str">
            <v>Jogi szolgáltatás</v>
          </cell>
          <cell r="D71">
            <v>133920</v>
          </cell>
        </row>
        <row r="72">
          <cell r="C72" t="str">
            <v>Karbantartási, kisjavítási szolgáltatások kiadásai</v>
          </cell>
          <cell r="D72">
            <v>5000</v>
          </cell>
        </row>
        <row r="73">
          <cell r="C73" t="str">
            <v>PR tevékenység</v>
          </cell>
          <cell r="D73">
            <v>341442</v>
          </cell>
        </row>
        <row r="74">
          <cell r="C74" t="str">
            <v>Pénzforgalmi jutalék</v>
          </cell>
          <cell r="D74">
            <v>3300</v>
          </cell>
        </row>
        <row r="75">
          <cell r="C75" t="str">
            <v>Reprezentáció</v>
          </cell>
          <cell r="D75">
            <v>20800</v>
          </cell>
        </row>
        <row r="76">
          <cell r="C76" t="str">
            <v>Pénzforgalmi jutalék</v>
          </cell>
          <cell r="D76">
            <v>1150</v>
          </cell>
        </row>
        <row r="77">
          <cell r="C77" t="str">
            <v>Könyvvizsgálati díj</v>
          </cell>
          <cell r="D77">
            <v>170000</v>
          </cell>
        </row>
        <row r="78">
          <cell r="C78" t="str">
            <v>Postai díjak</v>
          </cell>
          <cell r="D78">
            <v>295</v>
          </cell>
        </row>
        <row r="79">
          <cell r="C79" t="str">
            <v>Reprezentáció</v>
          </cell>
          <cell r="D79">
            <v>33408</v>
          </cell>
        </row>
        <row r="80">
          <cell r="C80" t="str">
            <v>LOT2 - egyéb létesítmények</v>
          </cell>
          <cell r="D80">
            <v>22445389</v>
          </cell>
        </row>
        <row r="81">
          <cell r="C81" t="str">
            <v>Pénzforgalmi jutalék</v>
          </cell>
          <cell r="D81">
            <v>26934</v>
          </cell>
        </row>
        <row r="82">
          <cell r="C82" t="str">
            <v>Alapilletmények</v>
          </cell>
          <cell r="D82">
            <v>793100</v>
          </cell>
        </row>
        <row r="83">
          <cell r="C83" t="str">
            <v>Nyelvpótlék</v>
          </cell>
          <cell r="D83">
            <v>10000</v>
          </cell>
        </row>
        <row r="84">
          <cell r="C84" t="str">
            <v>vezetői illetménypótlék</v>
          </cell>
          <cell r="D84">
            <v>50000</v>
          </cell>
        </row>
        <row r="85">
          <cell r="C85" t="str">
            <v>Társadalombiztosítási járulék</v>
          </cell>
          <cell r="D85">
            <v>180900</v>
          </cell>
        </row>
        <row r="86">
          <cell r="C86" t="str">
            <v>Munkaerőpiaci járulék</v>
          </cell>
          <cell r="D86">
            <v>14473</v>
          </cell>
        </row>
        <row r="87">
          <cell r="C87" t="str">
            <v>Startkártya járulékai</v>
          </cell>
          <cell r="D87">
            <v>12950</v>
          </cell>
        </row>
        <row r="88">
          <cell r="C88" t="str">
            <v>Munkáltató által fizetett személyi jövedelemadó</v>
          </cell>
          <cell r="D88">
            <v>1378</v>
          </cell>
        </row>
        <row r="89">
          <cell r="C89" t="str">
            <v>Közlekedési költségtérítés</v>
          </cell>
          <cell r="D89">
            <v>5510</v>
          </cell>
        </row>
        <row r="90">
          <cell r="C90" t="str">
            <v>Szállítási szolgáltatás díja</v>
          </cell>
          <cell r="D90">
            <v>18000</v>
          </cell>
        </row>
        <row r="91">
          <cell r="C91" t="str">
            <v>Reprezentáció</v>
          </cell>
          <cell r="D91">
            <v>23200</v>
          </cell>
        </row>
        <row r="92">
          <cell r="C92" t="str">
            <v>Belföldi kiküldetés</v>
          </cell>
          <cell r="D92">
            <v>4960</v>
          </cell>
        </row>
        <row r="93">
          <cell r="C93" t="str">
            <v>Közlekedési költségtérítés</v>
          </cell>
          <cell r="D93">
            <v>6156</v>
          </cell>
        </row>
        <row r="94">
          <cell r="C94" t="str">
            <v>Karbantartási, kisjavítási szolgáltatások kiadásai</v>
          </cell>
          <cell r="D94">
            <v>9250</v>
          </cell>
        </row>
        <row r="95">
          <cell r="C95" t="str">
            <v>Reprezentáció</v>
          </cell>
          <cell r="D95">
            <v>14400</v>
          </cell>
        </row>
        <row r="96">
          <cell r="C96" t="str">
            <v>Kisértékű tárgyi eszköz, szellemi termékek beszerzése</v>
          </cell>
          <cell r="D96">
            <v>5200</v>
          </cell>
        </row>
        <row r="97">
          <cell r="C97" t="str">
            <v>Alapilletmények</v>
          </cell>
          <cell r="D97">
            <v>784700</v>
          </cell>
        </row>
        <row r="98">
          <cell r="C98" t="str">
            <v>Nyelvpótlék</v>
          </cell>
          <cell r="D98">
            <v>10000</v>
          </cell>
        </row>
        <row r="99">
          <cell r="C99" t="str">
            <v>vezetői illetménypótlék</v>
          </cell>
          <cell r="D99">
            <v>50000</v>
          </cell>
        </row>
        <row r="100">
          <cell r="C100" t="str">
            <v>Keresetkiegészítések</v>
          </cell>
          <cell r="D100">
            <v>10792</v>
          </cell>
        </row>
        <row r="101">
          <cell r="C101" t="str">
            <v>Jutalom</v>
          </cell>
          <cell r="D101">
            <v>860000</v>
          </cell>
        </row>
        <row r="102">
          <cell r="C102" t="str">
            <v>Társadalombiztosítási járulék</v>
          </cell>
          <cell r="D102">
            <v>445747</v>
          </cell>
        </row>
        <row r="103">
          <cell r="C103" t="str">
            <v>Munkaadói járulék</v>
          </cell>
          <cell r="D103">
            <v>39832</v>
          </cell>
        </row>
        <row r="104">
          <cell r="C104" t="str">
            <v>Startkártya járulékai</v>
          </cell>
          <cell r="D104">
            <v>14029</v>
          </cell>
        </row>
        <row r="105">
          <cell r="C105" t="str">
            <v>Egészségügyi hozzájárulás</v>
          </cell>
          <cell r="D105">
            <v>3900</v>
          </cell>
        </row>
        <row r="106">
          <cell r="C106" t="str">
            <v>Jutalom</v>
          </cell>
          <cell r="D106">
            <v>-675840</v>
          </cell>
        </row>
        <row r="107">
          <cell r="C107" t="str">
            <v>Reprezentáció</v>
          </cell>
          <cell r="D107">
            <v>2356</v>
          </cell>
        </row>
        <row r="108">
          <cell r="C108" t="str">
            <v>Műszaki és Pénzügyi tanácsadás</v>
          </cell>
          <cell r="D108">
            <v>112500</v>
          </cell>
        </row>
        <row r="109">
          <cell r="C109" t="str">
            <v>Reprezentáció</v>
          </cell>
          <cell r="D109">
            <v>25592</v>
          </cell>
        </row>
        <row r="110">
          <cell r="C110" t="str">
            <v>Kommunikációs szolgáltatás</v>
          </cell>
          <cell r="D110">
            <v>84960</v>
          </cell>
        </row>
        <row r="111">
          <cell r="C111" t="str">
            <v>Felügyelő mérnök költsége</v>
          </cell>
          <cell r="D111">
            <v>224979</v>
          </cell>
        </row>
        <row r="112">
          <cell r="C112" t="str">
            <v>Pénzforgalmi jutalék</v>
          </cell>
          <cell r="D112">
            <v>3300</v>
          </cell>
        </row>
        <row r="113">
          <cell r="C113" t="str">
            <v>visszautalás</v>
          </cell>
          <cell r="D113">
            <v>77614</v>
          </cell>
        </row>
        <row r="114">
          <cell r="C114" t="str">
            <v>Egyéb, a beruházás megvalósításához kapcsolódó tevékenység költsége</v>
          </cell>
          <cell r="D114">
            <v>934200</v>
          </cell>
        </row>
        <row r="115">
          <cell r="C115" t="str">
            <v>LOT1 - Királyszentistván</v>
          </cell>
          <cell r="D115">
            <v>67548720</v>
          </cell>
        </row>
        <row r="116">
          <cell r="C116" t="str">
            <v>Pénzforgalmi jutalék</v>
          </cell>
          <cell r="D116">
            <v>80000</v>
          </cell>
        </row>
        <row r="117">
          <cell r="C117" t="str">
            <v>Alapilletmények</v>
          </cell>
          <cell r="D117">
            <v>793100</v>
          </cell>
        </row>
        <row r="118">
          <cell r="C118" t="str">
            <v>Nyelvpótlék</v>
          </cell>
          <cell r="D118">
            <v>10000</v>
          </cell>
        </row>
        <row r="119">
          <cell r="C119" t="str">
            <v>vezetői illetménypótlék</v>
          </cell>
          <cell r="D119">
            <v>50000</v>
          </cell>
        </row>
        <row r="120">
          <cell r="C120" t="str">
            <v>Keresetkiegészítések</v>
          </cell>
          <cell r="D120">
            <v>98000</v>
          </cell>
        </row>
        <row r="121">
          <cell r="C121" t="str">
            <v>Társadalombiztosítási járulék</v>
          </cell>
          <cell r="D121">
            <v>201025</v>
          </cell>
        </row>
        <row r="122">
          <cell r="C122" t="str">
            <v>Munkaerőpiaci járulék</v>
          </cell>
          <cell r="D122">
            <v>16083</v>
          </cell>
        </row>
        <row r="123">
          <cell r="C123" t="str">
            <v>Startkártya járulékai</v>
          </cell>
          <cell r="D123">
            <v>14700</v>
          </cell>
        </row>
        <row r="124">
          <cell r="C124" t="str">
            <v>Munkáltató által fizetett személyi jövedelemadó</v>
          </cell>
          <cell r="D124">
            <v>1378</v>
          </cell>
        </row>
        <row r="125">
          <cell r="C125" t="str">
            <v>Könyvvizsgálati díj</v>
          </cell>
          <cell r="D125">
            <v>170000</v>
          </cell>
        </row>
        <row r="126">
          <cell r="C126" t="str">
            <v>Közlekedési költségtérítés</v>
          </cell>
          <cell r="D126">
            <v>5510</v>
          </cell>
        </row>
        <row r="127">
          <cell r="C127" t="str">
            <v>Közlekedési költségtérítés</v>
          </cell>
          <cell r="D127">
            <v>6498</v>
          </cell>
        </row>
        <row r="128">
          <cell r="C128" t="str">
            <v>Reprezentáció</v>
          </cell>
          <cell r="D128">
            <v>18712</v>
          </cell>
        </row>
        <row r="129">
          <cell r="C129" t="str">
            <v>Bérleti és lízingdíjak</v>
          </cell>
          <cell r="D129">
            <v>20000</v>
          </cell>
        </row>
        <row r="130">
          <cell r="C130" t="str">
            <v>Egyéb dologi kiadások</v>
          </cell>
          <cell r="D130">
            <v>10000</v>
          </cell>
        </row>
        <row r="131">
          <cell r="C131" t="str">
            <v>Pénzforgalmi jutalék</v>
          </cell>
          <cell r="D131">
            <v>3300</v>
          </cell>
        </row>
        <row r="132">
          <cell r="C132" t="str">
            <v>Felügyelő mérnök költsége</v>
          </cell>
          <cell r="D132">
            <v>594118</v>
          </cell>
        </row>
        <row r="133">
          <cell r="C133" t="str">
            <v>Pénzforgalmi jutalék</v>
          </cell>
          <cell r="D133">
            <v>3299</v>
          </cell>
        </row>
        <row r="134">
          <cell r="C134" t="str">
            <v>Reprezentáció</v>
          </cell>
          <cell r="D134">
            <v>30112</v>
          </cell>
        </row>
        <row r="135">
          <cell r="C135" t="str">
            <v>Kisértékű tárgyi eszköz, szellemi termékek beszerzése</v>
          </cell>
          <cell r="D135">
            <v>52140</v>
          </cell>
        </row>
        <row r="136">
          <cell r="D136">
            <v>1200000</v>
          </cell>
        </row>
        <row r="137">
          <cell r="D137">
            <v>1000000</v>
          </cell>
        </row>
        <row r="138">
          <cell r="D138">
            <v>1200000</v>
          </cell>
        </row>
        <row r="139">
          <cell r="D139">
            <v>1000000</v>
          </cell>
        </row>
        <row r="140">
          <cell r="C140" t="str">
            <v>Könyvvizsgálati díj</v>
          </cell>
          <cell r="D140">
            <v>170000</v>
          </cell>
        </row>
        <row r="141">
          <cell r="C141" t="str">
            <v>Közlekedési költségtérítés</v>
          </cell>
          <cell r="D141">
            <v>5510</v>
          </cell>
        </row>
        <row r="142">
          <cell r="C142" t="str">
            <v>Közlekedési költségtérítés</v>
          </cell>
          <cell r="D142">
            <v>5814</v>
          </cell>
        </row>
        <row r="143">
          <cell r="C143" t="str">
            <v>Reprezentáció</v>
          </cell>
          <cell r="D143">
            <v>18400</v>
          </cell>
        </row>
        <row r="144">
          <cell r="C144" t="str">
            <v>Reprezentáció</v>
          </cell>
          <cell r="D144">
            <v>36000</v>
          </cell>
        </row>
        <row r="145">
          <cell r="C145" t="str">
            <v>Reprezentáció</v>
          </cell>
          <cell r="D145">
            <v>31200</v>
          </cell>
        </row>
        <row r="146">
          <cell r="C146" t="str">
            <v>Reprezentáció</v>
          </cell>
          <cell r="D146">
            <v>2400</v>
          </cell>
        </row>
        <row r="147">
          <cell r="C147" t="str">
            <v>Reprezentáció</v>
          </cell>
          <cell r="D147">
            <v>6400</v>
          </cell>
        </row>
        <row r="148">
          <cell r="C148" t="str">
            <v>Reprezentáció</v>
          </cell>
          <cell r="D148">
            <v>19656</v>
          </cell>
        </row>
        <row r="149">
          <cell r="C149" t="str">
            <v>Reprezentáció</v>
          </cell>
          <cell r="D149">
            <v>31200</v>
          </cell>
        </row>
        <row r="150">
          <cell r="C150" t="str">
            <v>Reprezentáció</v>
          </cell>
          <cell r="D150">
            <v>38400</v>
          </cell>
        </row>
        <row r="151">
          <cell r="C151" t="str">
            <v>Alapilletmények</v>
          </cell>
          <cell r="D151">
            <v>793100</v>
          </cell>
        </row>
        <row r="152">
          <cell r="C152" t="str">
            <v>Nyelvpótlék</v>
          </cell>
          <cell r="D152">
            <v>10000</v>
          </cell>
        </row>
        <row r="153">
          <cell r="C153" t="str">
            <v>vezetői illetménypótlék</v>
          </cell>
          <cell r="D153">
            <v>50000</v>
          </cell>
        </row>
        <row r="154">
          <cell r="C154" t="str">
            <v>Társadalombiztosítási járulék</v>
          </cell>
          <cell r="D154">
            <v>180900</v>
          </cell>
        </row>
        <row r="155">
          <cell r="C155" t="str">
            <v>Munkaerőpiaci járulék</v>
          </cell>
          <cell r="D155">
            <v>14473</v>
          </cell>
        </row>
        <row r="156">
          <cell r="C156" t="str">
            <v>Startkártya járulékai</v>
          </cell>
          <cell r="D156">
            <v>12950</v>
          </cell>
        </row>
        <row r="157">
          <cell r="C157" t="str">
            <v>Munkáltató által fizetett személyi jövedelemadó</v>
          </cell>
          <cell r="D157">
            <v>1378</v>
          </cell>
        </row>
        <row r="158">
          <cell r="C158" t="str">
            <v>Egyéb anyagbeszerzés</v>
          </cell>
          <cell r="D158">
            <v>3409</v>
          </cell>
        </row>
        <row r="159">
          <cell r="C159" t="str">
            <v>Belföldi kiküldetés</v>
          </cell>
          <cell r="D159">
            <v>640</v>
          </cell>
        </row>
        <row r="160">
          <cell r="C160" t="str">
            <v>Könyv beszerzése</v>
          </cell>
          <cell r="D160">
            <v>2089</v>
          </cell>
        </row>
        <row r="161">
          <cell r="C161" t="str">
            <v>közbeszerzés - közzététel, értékelés</v>
          </cell>
          <cell r="D161">
            <v>56000</v>
          </cell>
        </row>
        <row r="162">
          <cell r="C162" t="str">
            <v>közbeszerzés - közzététel, értékelés</v>
          </cell>
          <cell r="D162">
            <v>56000</v>
          </cell>
        </row>
        <row r="163">
          <cell r="C163" t="str">
            <v>közbeszerzés - közzététel, értékelés</v>
          </cell>
          <cell r="D163">
            <v>56000</v>
          </cell>
        </row>
        <row r="164">
          <cell r="C164" t="str">
            <v>Reprezentáció</v>
          </cell>
          <cell r="D164">
            <v>32000</v>
          </cell>
        </row>
        <row r="165">
          <cell r="C165" t="str">
            <v>Reprezentáció</v>
          </cell>
          <cell r="D165">
            <v>2800</v>
          </cell>
        </row>
        <row r="166">
          <cell r="C166" t="str">
            <v>Reprezentáció</v>
          </cell>
          <cell r="D166">
            <v>2952</v>
          </cell>
        </row>
        <row r="167">
          <cell r="C167" t="str">
            <v>PR tevékenység</v>
          </cell>
          <cell r="D167">
            <v>363538</v>
          </cell>
        </row>
        <row r="168">
          <cell r="C168" t="str">
            <v>Pénzforgalmi jutalék</v>
          </cell>
          <cell r="D168">
            <v>3301</v>
          </cell>
        </row>
        <row r="169">
          <cell r="C169" t="str">
            <v>Reprezentáció</v>
          </cell>
          <cell r="D169">
            <v>50000</v>
          </cell>
        </row>
        <row r="170">
          <cell r="C170" t="str">
            <v>Pénzforgalmi jutalék</v>
          </cell>
          <cell r="D170">
            <v>1980</v>
          </cell>
        </row>
        <row r="171">
          <cell r="C171" t="str">
            <v>Hatósági engedélyek megszerzésével kapcsolatos költségek</v>
          </cell>
          <cell r="D171">
            <v>29700</v>
          </cell>
        </row>
        <row r="172">
          <cell r="C172" t="str">
            <v>Hatósági engedélyek megszerzésével kapcsolatos költségek</v>
          </cell>
          <cell r="D172">
            <v>750000</v>
          </cell>
        </row>
        <row r="173">
          <cell r="C173" t="str">
            <v>közbeszerzési dokumentáció elkészítésének költsége</v>
          </cell>
          <cell r="D173">
            <v>1500000</v>
          </cell>
        </row>
        <row r="174">
          <cell r="C174" t="str">
            <v>Egyéb dologi kiadások</v>
          </cell>
          <cell r="D174">
            <v>93000</v>
          </cell>
        </row>
        <row r="175">
          <cell r="C175" t="str">
            <v>Könyvvizsgálati díj</v>
          </cell>
          <cell r="D175">
            <v>170000</v>
          </cell>
        </row>
        <row r="176">
          <cell r="C176" t="str">
            <v>közbeszerzési dokumentáció elkészítésének költsége</v>
          </cell>
          <cell r="D176">
            <v>750000</v>
          </cell>
        </row>
        <row r="177">
          <cell r="C177" t="str">
            <v>Reprezentáció</v>
          </cell>
          <cell r="D177">
            <v>8795</v>
          </cell>
        </row>
        <row r="178">
          <cell r="C178" t="str">
            <v>Hatósági engedélyek megszerzésével kapcsolatos költségek</v>
          </cell>
          <cell r="D178">
            <v>8700</v>
          </cell>
        </row>
        <row r="179">
          <cell r="C179" t="str">
            <v>Közlekedési költségtérítés</v>
          </cell>
          <cell r="D179">
            <v>5510</v>
          </cell>
        </row>
        <row r="180">
          <cell r="C180" t="str">
            <v>Reprezentáció</v>
          </cell>
          <cell r="D180">
            <v>13230</v>
          </cell>
        </row>
        <row r="181">
          <cell r="C181" t="str">
            <v>Közlekedési költségtérítés</v>
          </cell>
          <cell r="D181">
            <v>7524</v>
          </cell>
        </row>
        <row r="182">
          <cell r="C182" t="str">
            <v>Reprezentáció</v>
          </cell>
          <cell r="D182">
            <v>2446</v>
          </cell>
        </row>
        <row r="183">
          <cell r="C183" t="str">
            <v>Reprezentáció</v>
          </cell>
          <cell r="D183">
            <v>112488</v>
          </cell>
        </row>
        <row r="184">
          <cell r="C184" t="str">
            <v>Alapilletmények</v>
          </cell>
          <cell r="D184">
            <v>793100</v>
          </cell>
        </row>
        <row r="185">
          <cell r="C185" t="str">
            <v>Nyelvpótlék</v>
          </cell>
          <cell r="D185">
            <v>10000</v>
          </cell>
        </row>
        <row r="186">
          <cell r="C186" t="str">
            <v>vezetői illetménypótlék</v>
          </cell>
          <cell r="D186">
            <v>50000</v>
          </cell>
        </row>
        <row r="187">
          <cell r="C187" t="str">
            <v>Keresetkiegészítések</v>
          </cell>
          <cell r="D187">
            <v>149700</v>
          </cell>
        </row>
        <row r="188">
          <cell r="C188" t="str">
            <v>Társadalombiztosítási járulék</v>
          </cell>
          <cell r="D188">
            <v>209575</v>
          </cell>
        </row>
        <row r="189">
          <cell r="C189" t="str">
            <v>Munkaerőpiaci járulék</v>
          </cell>
          <cell r="D189">
            <v>16767</v>
          </cell>
        </row>
        <row r="190">
          <cell r="C190" t="str">
            <v>Startkártya járulékai</v>
          </cell>
          <cell r="D190">
            <v>18410</v>
          </cell>
        </row>
        <row r="191">
          <cell r="C191" t="str">
            <v>Munkáltató által fizetett személyi jövedelemadó</v>
          </cell>
          <cell r="D191">
            <v>1378</v>
          </cell>
        </row>
        <row r="192">
          <cell r="C192" t="str">
            <v>Egyéb üzemeltetési, fenntartási szolgáltatási kiadások</v>
          </cell>
          <cell r="D192">
            <v>21000</v>
          </cell>
        </row>
        <row r="193">
          <cell r="C193" t="str">
            <v>Reprezentáció</v>
          </cell>
          <cell r="D193">
            <v>30704</v>
          </cell>
        </row>
        <row r="194">
          <cell r="C194" t="str">
            <v>Műszaki és Pénzügyi tanácsadás</v>
          </cell>
          <cell r="D194">
            <v>112500</v>
          </cell>
        </row>
        <row r="195">
          <cell r="C195" t="str">
            <v>Részletes Megvalósíthatósági Tanulmány</v>
          </cell>
          <cell r="D195">
            <v>1087200</v>
          </cell>
        </row>
        <row r="196">
          <cell r="C196" t="str">
            <v>cafeteria hozzájárulás</v>
          </cell>
          <cell r="D196">
            <v>120000</v>
          </cell>
        </row>
        <row r="197">
          <cell r="C197" t="str">
            <v>egyéd dologi kiadás</v>
          </cell>
          <cell r="D197">
            <v>7590</v>
          </cell>
        </row>
        <row r="198">
          <cell r="C198" t="str">
            <v>181/2010</v>
          </cell>
          <cell r="D198">
            <v>6000000</v>
          </cell>
        </row>
        <row r="199">
          <cell r="C199" t="str">
            <v>Alapilletmények</v>
          </cell>
          <cell r="D199">
            <v>793100</v>
          </cell>
        </row>
        <row r="200">
          <cell r="C200" t="str">
            <v>Nyelvpótlék</v>
          </cell>
          <cell r="D200">
            <v>10000</v>
          </cell>
        </row>
        <row r="201">
          <cell r="C201" t="str">
            <v>vezetői illetménypótlék</v>
          </cell>
          <cell r="D201">
            <v>50000</v>
          </cell>
        </row>
        <row r="202">
          <cell r="C202" t="str">
            <v>Keresetkiegészítések</v>
          </cell>
          <cell r="D202">
            <v>49900</v>
          </cell>
        </row>
        <row r="203">
          <cell r="C203" t="str">
            <v>Társadalombiztosítási járulék</v>
          </cell>
          <cell r="D203">
            <v>189000</v>
          </cell>
        </row>
        <row r="204">
          <cell r="C204" t="str">
            <v>Munkaerőpiaci járulék</v>
          </cell>
          <cell r="D204">
            <v>15121</v>
          </cell>
        </row>
        <row r="205">
          <cell r="C205" t="str">
            <v>Startkártya járulékai</v>
          </cell>
          <cell r="D205">
            <v>29400</v>
          </cell>
        </row>
        <row r="206">
          <cell r="C206" t="str">
            <v>Munkáltató által fizetett személyi jövedelemadó</v>
          </cell>
          <cell r="D206">
            <v>1378</v>
          </cell>
        </row>
        <row r="207">
          <cell r="C207" t="str">
            <v>Postai díjak</v>
          </cell>
          <cell r="D207">
            <v>11615</v>
          </cell>
        </row>
        <row r="208">
          <cell r="D208">
            <v>15000</v>
          </cell>
        </row>
        <row r="209">
          <cell r="C209" t="str">
            <v>LOT1 - Királyszentistván</v>
          </cell>
          <cell r="D209">
            <v>150928685</v>
          </cell>
        </row>
        <row r="210">
          <cell r="C210" t="str">
            <v>Pénzforgalmi jutalék</v>
          </cell>
          <cell r="D210">
            <v>80000</v>
          </cell>
        </row>
        <row r="211">
          <cell r="C211" t="str">
            <v>LOT2 - egyéb létesítmények</v>
          </cell>
          <cell r="D211">
            <v>67030748</v>
          </cell>
        </row>
        <row r="212">
          <cell r="C212" t="str">
            <v>Pénzforgalmi jutalék</v>
          </cell>
          <cell r="D212">
            <v>80000</v>
          </cell>
        </row>
        <row r="213">
          <cell r="C213" t="str">
            <v>Közlekedési költségtérítés</v>
          </cell>
          <cell r="D213">
            <v>5510</v>
          </cell>
        </row>
        <row r="214">
          <cell r="C214" t="str">
            <v>cafeteria hozzájárulás</v>
          </cell>
          <cell r="D214">
            <v>265500</v>
          </cell>
        </row>
        <row r="215">
          <cell r="C215" t="str">
            <v>Egyéb dologi kiadások</v>
          </cell>
          <cell r="D215">
            <v>14603</v>
          </cell>
        </row>
        <row r="216">
          <cell r="C216" t="str">
            <v>KEOP-El nem számolható költség</v>
          </cell>
          <cell r="D216">
            <v>6250</v>
          </cell>
        </row>
        <row r="217">
          <cell r="C217" t="str">
            <v>KEOP-El nem számolható költség</v>
          </cell>
          <cell r="D217">
            <v>3000</v>
          </cell>
        </row>
        <row r="218">
          <cell r="C218" t="str">
            <v>Könyvvizsgálati díj</v>
          </cell>
          <cell r="D218">
            <v>170000</v>
          </cell>
        </row>
        <row r="219">
          <cell r="C219" t="str">
            <v>Reprezentáció</v>
          </cell>
          <cell r="D219">
            <v>11000</v>
          </cell>
        </row>
        <row r="220">
          <cell r="C220" t="str">
            <v>Reprezentáció</v>
          </cell>
          <cell r="D220">
            <v>2500</v>
          </cell>
        </row>
        <row r="221">
          <cell r="C221" t="str">
            <v>KEOP-El nem számolható költség</v>
          </cell>
          <cell r="D221">
            <v>6250</v>
          </cell>
        </row>
        <row r="222">
          <cell r="C222" t="str">
            <v>Postai díjak</v>
          </cell>
          <cell r="D222">
            <v>28045</v>
          </cell>
        </row>
        <row r="223">
          <cell r="C223" t="str">
            <v>Belföldi kiküldetés</v>
          </cell>
          <cell r="D223">
            <v>2780</v>
          </cell>
        </row>
        <row r="224">
          <cell r="C224" t="str">
            <v>Reprezentáció</v>
          </cell>
          <cell r="D224">
            <v>1385</v>
          </cell>
        </row>
        <row r="225">
          <cell r="C225" t="str">
            <v>Közlekedési költségtérítés</v>
          </cell>
          <cell r="D225">
            <v>5130</v>
          </cell>
        </row>
        <row r="226">
          <cell r="C226" t="str">
            <v>Eszközbeszerzés költsége</v>
          </cell>
          <cell r="D226">
            <v>28361748.000000004</v>
          </cell>
        </row>
        <row r="227">
          <cell r="C227" t="str">
            <v>Pénzforgalmi jutalék</v>
          </cell>
          <cell r="D227">
            <v>76578</v>
          </cell>
        </row>
        <row r="228">
          <cell r="C228" t="str">
            <v>Felügyelő mérnök költsége</v>
          </cell>
          <cell r="D228">
            <v>216204.14229999998</v>
          </cell>
        </row>
        <row r="229">
          <cell r="C229" t="str">
            <v>Pénzforgalmi jutalék</v>
          </cell>
          <cell r="D229">
            <v>3301</v>
          </cell>
        </row>
        <row r="230">
          <cell r="C230" t="str">
            <v>Reprezentáció</v>
          </cell>
          <cell r="D230">
            <v>9000</v>
          </cell>
        </row>
        <row r="231">
          <cell r="C231" t="str">
            <v>Reprezentáció</v>
          </cell>
          <cell r="D231">
            <v>710</v>
          </cell>
        </row>
        <row r="232">
          <cell r="C232" t="str">
            <v>Reprezentáció</v>
          </cell>
          <cell r="D232">
            <v>25779</v>
          </cell>
        </row>
        <row r="233">
          <cell r="C233" t="str">
            <v>Könyvvizsgálati díj</v>
          </cell>
          <cell r="D233">
            <v>170000</v>
          </cell>
        </row>
        <row r="234">
          <cell r="C234" t="str">
            <v>Jogi szolgáltatás</v>
          </cell>
          <cell r="D234">
            <v>201600</v>
          </cell>
        </row>
        <row r="235">
          <cell r="C235" t="str">
            <v>Kisértékű tárgyi eszköz, szellemi termékek beszerzése</v>
          </cell>
          <cell r="D235">
            <v>113052</v>
          </cell>
        </row>
        <row r="236">
          <cell r="C236" t="str">
            <v>Belföldi kiküldetés</v>
          </cell>
          <cell r="D236">
            <v>5510</v>
          </cell>
        </row>
        <row r="237">
          <cell r="C237" t="str">
            <v>Reprezentáció</v>
          </cell>
          <cell r="D237">
            <v>1080</v>
          </cell>
        </row>
        <row r="238">
          <cell r="C238" t="str">
            <v>Belföldi kiküldetés</v>
          </cell>
          <cell r="D238">
            <v>4446</v>
          </cell>
        </row>
        <row r="239">
          <cell r="C239" t="str">
            <v>Reprezentáció</v>
          </cell>
          <cell r="D239">
            <v>996</v>
          </cell>
        </row>
        <row r="240">
          <cell r="C240" t="str">
            <v>Egyéb anyagbeszerzés</v>
          </cell>
          <cell r="D240">
            <v>22000</v>
          </cell>
        </row>
        <row r="241">
          <cell r="C241" t="str">
            <v>Reprezentáció</v>
          </cell>
          <cell r="D241">
            <v>25600</v>
          </cell>
        </row>
        <row r="242">
          <cell r="C242" t="str">
            <v>Reprezentáció</v>
          </cell>
          <cell r="D242">
            <v>2728</v>
          </cell>
        </row>
        <row r="243">
          <cell r="C243" t="str">
            <v>cafeteria hozzájárulás</v>
          </cell>
          <cell r="D243">
            <v>54000</v>
          </cell>
        </row>
        <row r="244">
          <cell r="C244" t="str">
            <v>Szállítási szolgáltatás díja</v>
          </cell>
          <cell r="D244">
            <v>5000</v>
          </cell>
        </row>
        <row r="245">
          <cell r="C245" t="str">
            <v>Eszközbeszerzés költsége</v>
          </cell>
          <cell r="D245">
            <v>8231675</v>
          </cell>
        </row>
        <row r="246">
          <cell r="C246" t="str">
            <v>Pénzforgalmi jutalék</v>
          </cell>
          <cell r="D246">
            <v>27783</v>
          </cell>
        </row>
        <row r="247">
          <cell r="D247">
            <v>1000000</v>
          </cell>
        </row>
        <row r="248">
          <cell r="C248" t="str">
            <v>Pénzforgalmi jutalék</v>
          </cell>
          <cell r="D248">
            <v>3792</v>
          </cell>
        </row>
        <row r="249">
          <cell r="C249" t="str">
            <v>Könyvvizsgálati díj</v>
          </cell>
          <cell r="D249">
            <v>170000</v>
          </cell>
        </row>
        <row r="250">
          <cell r="C250" t="str">
            <v>Eszközbeszerzés költsége</v>
          </cell>
          <cell r="D250">
            <v>11465191.5</v>
          </cell>
        </row>
        <row r="251">
          <cell r="C251" t="str">
            <v>Pénzforgalmi jutalék</v>
          </cell>
          <cell r="D251">
            <v>30956</v>
          </cell>
        </row>
        <row r="252">
          <cell r="C252" t="str">
            <v>Eszközbeszerzés költsége</v>
          </cell>
          <cell r="D252">
            <v>10449703.11</v>
          </cell>
        </row>
        <row r="253">
          <cell r="C253" t="str">
            <v>Pénzforgalmi jutalék</v>
          </cell>
          <cell r="D253">
            <v>28215</v>
          </cell>
        </row>
        <row r="254">
          <cell r="C254" t="str">
            <v>Reprezentáció</v>
          </cell>
          <cell r="D254">
            <v>5376</v>
          </cell>
        </row>
        <row r="255">
          <cell r="C255" t="str">
            <v>cafeteria hozzájárulás</v>
          </cell>
          <cell r="D255">
            <v>30000</v>
          </cell>
        </row>
        <row r="256">
          <cell r="C256" t="str">
            <v>egyéd dologi kiadás</v>
          </cell>
          <cell r="D256">
            <v>3990</v>
          </cell>
        </row>
        <row r="257">
          <cell r="C257" t="str">
            <v>egyéd dologi kiadás</v>
          </cell>
          <cell r="D257">
            <v>300000</v>
          </cell>
        </row>
        <row r="258">
          <cell r="C258" t="str">
            <v>Közlekedési költségtérítés</v>
          </cell>
          <cell r="D258">
            <v>5510</v>
          </cell>
        </row>
        <row r="259">
          <cell r="C259" t="str">
            <v>Közlekedési költségtérítés</v>
          </cell>
          <cell r="D259">
            <v>7524</v>
          </cell>
        </row>
        <row r="260">
          <cell r="C260" t="str">
            <v>KEOP-El nem számolható költség</v>
          </cell>
          <cell r="D260">
            <v>59000</v>
          </cell>
        </row>
        <row r="261">
          <cell r="C261" t="str">
            <v>KEOP-El nem számolható költség</v>
          </cell>
          <cell r="D261">
            <v>211000</v>
          </cell>
        </row>
        <row r="262">
          <cell r="C262" t="str">
            <v>KEOP-El nem számolható költség</v>
          </cell>
          <cell r="D262">
            <v>31000</v>
          </cell>
        </row>
        <row r="263">
          <cell r="C263" t="str">
            <v>KEOP-El nem számolható költség</v>
          </cell>
          <cell r="D263">
            <v>49500</v>
          </cell>
        </row>
        <row r="264">
          <cell r="C264" t="str">
            <v>KEOP-El nem számolható költség</v>
          </cell>
          <cell r="D264">
            <v>114750</v>
          </cell>
        </row>
        <row r="265">
          <cell r="C265" t="str">
            <v>Reprezentáció</v>
          </cell>
          <cell r="D265">
            <v>20592</v>
          </cell>
        </row>
        <row r="266">
          <cell r="C266" t="str">
            <v>Reprezentáció</v>
          </cell>
          <cell r="D266">
            <v>36560</v>
          </cell>
        </row>
        <row r="267">
          <cell r="C267" t="str">
            <v>Felügyelő mérnök költsége</v>
          </cell>
          <cell r="D267">
            <v>207996.86025</v>
          </cell>
        </row>
        <row r="268">
          <cell r="C268" t="str">
            <v>Pénzforgalmi jutalék</v>
          </cell>
          <cell r="D268">
            <v>3301</v>
          </cell>
        </row>
        <row r="269">
          <cell r="C269" t="str">
            <v>Felügyelő mérnök költsége</v>
          </cell>
          <cell r="D269">
            <v>107727.45749999999</v>
          </cell>
        </row>
        <row r="270">
          <cell r="C270" t="str">
            <v>Pénzforgalmi jutalék</v>
          </cell>
          <cell r="D270">
            <v>3301</v>
          </cell>
        </row>
        <row r="271">
          <cell r="C271" t="str">
            <v>PR tevékenység</v>
          </cell>
          <cell r="D271">
            <v>471680.5293</v>
          </cell>
        </row>
        <row r="272">
          <cell r="C272" t="str">
            <v>Pénzforgalmi jutalék</v>
          </cell>
          <cell r="D272">
            <v>3301</v>
          </cell>
        </row>
        <row r="273">
          <cell r="C273" t="str">
            <v>Felügyelő mérnök költsége</v>
          </cell>
          <cell r="D273">
            <v>161591.18625</v>
          </cell>
        </row>
        <row r="274">
          <cell r="C274" t="str">
            <v>Pénzforgalmi jutalék</v>
          </cell>
          <cell r="D274">
            <v>3301</v>
          </cell>
        </row>
        <row r="275">
          <cell r="C275" t="str">
            <v>Felügyelő mérnök költsége</v>
          </cell>
          <cell r="D275">
            <v>161591.18625</v>
          </cell>
        </row>
        <row r="276">
          <cell r="C276" t="str">
            <v>Pénzforgalmi jutalék</v>
          </cell>
          <cell r="D276">
            <v>3301</v>
          </cell>
        </row>
        <row r="277">
          <cell r="C277" t="str">
            <v>Kommunikációs szolgáltatás</v>
          </cell>
          <cell r="D277">
            <v>84960</v>
          </cell>
        </row>
        <row r="278">
          <cell r="C278" t="str">
            <v>Irodaszer, nyomtatvány beszerzése</v>
          </cell>
          <cell r="D278">
            <v>6300</v>
          </cell>
        </row>
        <row r="279">
          <cell r="D279">
            <v>2700</v>
          </cell>
        </row>
        <row r="280">
          <cell r="C280" t="str">
            <v>Könyvvizsgálati díj</v>
          </cell>
          <cell r="D280">
            <v>170000</v>
          </cell>
        </row>
        <row r="281">
          <cell r="C281" t="str">
            <v>Reprezentáció</v>
          </cell>
          <cell r="D281">
            <v>32012</v>
          </cell>
        </row>
        <row r="282">
          <cell r="C282" t="str">
            <v>Bérleti és lízingdíjak</v>
          </cell>
          <cell r="D282">
            <v>32000</v>
          </cell>
        </row>
        <row r="283">
          <cell r="C283" t="str">
            <v>Postai díjak</v>
          </cell>
          <cell r="D283">
            <v>3520</v>
          </cell>
        </row>
        <row r="284">
          <cell r="D284">
            <v>3000</v>
          </cell>
        </row>
        <row r="285">
          <cell r="D285">
            <v>25000</v>
          </cell>
        </row>
        <row r="286">
          <cell r="C286" t="str">
            <v>LOT1 - Királyszentistván</v>
          </cell>
          <cell r="D286">
            <v>45532629</v>
          </cell>
        </row>
        <row r="287">
          <cell r="C287" t="str">
            <v>Pénzforgalmi jutalék</v>
          </cell>
          <cell r="D287">
            <v>54460</v>
          </cell>
        </row>
        <row r="288">
          <cell r="C288" t="str">
            <v>LOT3 -hulladéksziget</v>
          </cell>
          <cell r="D288">
            <v>2617333</v>
          </cell>
        </row>
        <row r="289">
          <cell r="C289" t="str">
            <v>Pénzforgalmi jutalék</v>
          </cell>
          <cell r="D289">
            <v>3299</v>
          </cell>
        </row>
        <row r="290">
          <cell r="C290" t="str">
            <v>LOT2 - egyéb létesítmények</v>
          </cell>
          <cell r="D290">
            <v>21749539</v>
          </cell>
        </row>
        <row r="291">
          <cell r="C291" t="str">
            <v>Pénzforgalmi jutalék</v>
          </cell>
          <cell r="D291">
            <v>26098</v>
          </cell>
        </row>
        <row r="292">
          <cell r="C292" t="str">
            <v>cafeteria hozzájárulás</v>
          </cell>
          <cell r="D292">
            <v>36500</v>
          </cell>
        </row>
        <row r="293">
          <cell r="C293" t="str">
            <v>egyéd dologi kiadás</v>
          </cell>
          <cell r="D293">
            <v>4250</v>
          </cell>
        </row>
        <row r="294">
          <cell r="C294" t="str">
            <v>Kisértékű tárgyi eszköz, szellemi termékek beszerzése</v>
          </cell>
          <cell r="D294">
            <v>6598</v>
          </cell>
        </row>
        <row r="295">
          <cell r="C295" t="str">
            <v>Belföldi kiküldetés</v>
          </cell>
          <cell r="D295">
            <v>3900</v>
          </cell>
        </row>
        <row r="296">
          <cell r="C296" t="str">
            <v>Reprezentáció</v>
          </cell>
          <cell r="D296">
            <v>2376</v>
          </cell>
        </row>
        <row r="297">
          <cell r="C297" t="str">
            <v>Belföldi kiküldetés</v>
          </cell>
          <cell r="D297">
            <v>3442</v>
          </cell>
        </row>
        <row r="298">
          <cell r="C298" t="str">
            <v>Belföldi kiküldetés</v>
          </cell>
          <cell r="D298">
            <v>3442</v>
          </cell>
        </row>
        <row r="299">
          <cell r="C299" t="str">
            <v>Felügyelő mérnök költsége</v>
          </cell>
          <cell r="D299">
            <v>535894</v>
          </cell>
        </row>
        <row r="300">
          <cell r="C300" t="str">
            <v>Pénzforgalmi jutalék</v>
          </cell>
          <cell r="D300">
            <v>3301</v>
          </cell>
        </row>
        <row r="301">
          <cell r="C301" t="str">
            <v>Felügyelő mérnök költsége</v>
          </cell>
          <cell r="D301">
            <v>535894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ruházás (2)"/>
      <sheetName val="Személyi jellegű kiadások  "/>
      <sheetName val="Dologi kiadás"/>
      <sheetName val="Költségvetés (2)"/>
      <sheetName val="Munka1"/>
      <sheetName val="pótlás összesítő lap KA"/>
      <sheetName val="könyvelés szerinti márc"/>
      <sheetName val="felhalmozás KA"/>
    </sheetNames>
    <sheetDataSet>
      <sheetData sheetId="0">
        <row r="6">
          <cell r="E6">
            <v>94500</v>
          </cell>
        </row>
        <row r="8">
          <cell r="B8">
            <v>88505415.4743</v>
          </cell>
        </row>
        <row r="18">
          <cell r="L18">
            <v>71632875</v>
          </cell>
        </row>
        <row r="23">
          <cell r="F23">
            <v>1492285956</v>
          </cell>
        </row>
        <row r="26">
          <cell r="B26">
            <v>1328486050</v>
          </cell>
        </row>
        <row r="29">
          <cell r="B29">
            <v>2835855</v>
          </cell>
        </row>
        <row r="30">
          <cell r="B30">
            <v>850000</v>
          </cell>
        </row>
        <row r="33">
          <cell r="B33">
            <v>1211250</v>
          </cell>
          <cell r="C33">
            <v>2943337.5</v>
          </cell>
          <cell r="D33">
            <v>4154587.5</v>
          </cell>
        </row>
        <row r="36">
          <cell r="B36">
            <v>7075703</v>
          </cell>
        </row>
        <row r="39">
          <cell r="B39">
            <v>4664513</v>
          </cell>
        </row>
        <row r="43">
          <cell r="B43">
            <v>4561865</v>
          </cell>
        </row>
        <row r="44">
          <cell r="B44">
            <v>36716277</v>
          </cell>
        </row>
      </sheetData>
      <sheetData sheetId="1">
        <row r="22">
          <cell r="P22">
            <v>12381932</v>
          </cell>
        </row>
        <row r="28">
          <cell r="P28">
            <v>4004167.64</v>
          </cell>
        </row>
        <row r="32">
          <cell r="P32">
            <v>294760</v>
          </cell>
        </row>
      </sheetData>
      <sheetData sheetId="2">
        <row r="12">
          <cell r="B12">
            <v>5888723</v>
          </cell>
        </row>
        <row r="13">
          <cell r="B13">
            <v>1589955.2100000002</v>
          </cell>
        </row>
        <row r="17">
          <cell r="B17">
            <v>4860000</v>
          </cell>
        </row>
        <row r="18">
          <cell r="B18">
            <v>1312200</v>
          </cell>
        </row>
        <row r="23">
          <cell r="B23">
            <v>329521.3677582904</v>
          </cell>
        </row>
        <row r="28">
          <cell r="B28">
            <v>3019600</v>
          </cell>
        </row>
      </sheetData>
      <sheetData sheetId="7">
        <row r="5">
          <cell r="G5">
            <v>100770415.31645526</v>
          </cell>
        </row>
        <row r="6">
          <cell r="G6">
            <v>100770415.31645526</v>
          </cell>
          <cell r="H6">
            <v>102614681.50134803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rások"/>
      <sheetName val="Összegzés"/>
      <sheetName val="Királyszentistván - 2005"/>
      <sheetName val="Királyszentistván - 2006"/>
      <sheetName val="Királyszentistván - 2007"/>
      <sheetName val="Királyszentistván - 2008"/>
      <sheetName val="2006.12.31-ig költségek"/>
      <sheetName val="költség előrejelzés"/>
    </sheetNames>
    <sheetDataSet>
      <sheetData sheetId="4">
        <row r="4">
          <cell r="A4" t="str">
            <v>előkészítésberuházás előkészítésköltség-haszon elemzés</v>
          </cell>
          <cell r="Y4">
            <v>300000</v>
          </cell>
        </row>
        <row r="5">
          <cell r="A5" t="str">
            <v>előkészítésberuházás előkészítéspályázat készítés</v>
          </cell>
          <cell r="Y5">
            <v>348030</v>
          </cell>
        </row>
        <row r="6">
          <cell r="A6" t="str">
            <v>megvalósításegyéb ráfordítások</v>
          </cell>
          <cell r="Y6">
            <v>172000</v>
          </cell>
        </row>
        <row r="7">
          <cell r="A7" t="str">
            <v>megvalósításel nem számolható költségépítési engedély</v>
          </cell>
          <cell r="Y7">
            <v>22500</v>
          </cell>
        </row>
        <row r="8">
          <cell r="A8" t="str">
            <v>megvalósításel nem számolható költségépítési engedély</v>
          </cell>
          <cell r="Y8">
            <v>30000</v>
          </cell>
        </row>
        <row r="9">
          <cell r="A9" t="str">
            <v>megvalósításel nem számolható költségépítési engedély</v>
          </cell>
          <cell r="Y9">
            <v>30000</v>
          </cell>
        </row>
        <row r="10">
          <cell r="A10" t="str">
            <v>megvalósításel nem számolható költségépítési engedély</v>
          </cell>
          <cell r="Y10">
            <v>30000</v>
          </cell>
        </row>
        <row r="11">
          <cell r="A11" t="str">
            <v>megvalósításel nem számolható költségépítési engedély</v>
          </cell>
          <cell r="Y11">
            <v>60000</v>
          </cell>
        </row>
        <row r="12">
          <cell r="A12" t="str">
            <v>megvalósításel nem számolható költségépítési engedély</v>
          </cell>
          <cell r="Y12">
            <v>165000</v>
          </cell>
        </row>
        <row r="13">
          <cell r="A13" t="str">
            <v>megvalósításel nem számolható költségépítési engedély</v>
          </cell>
          <cell r="Y13">
            <v>105000</v>
          </cell>
        </row>
        <row r="14">
          <cell r="A14" t="str">
            <v>megvalósításel nem számolható költségépítési engedély</v>
          </cell>
          <cell r="Y14">
            <v>40000</v>
          </cell>
        </row>
        <row r="15">
          <cell r="A15" t="str">
            <v>megvalósításel nem számolható költségépítési engedély</v>
          </cell>
          <cell r="Y15">
            <v>4000</v>
          </cell>
        </row>
        <row r="16">
          <cell r="A16" t="str">
            <v>megvalósításel nem számolható költségépítési engedély</v>
          </cell>
          <cell r="Y16">
            <v>3000</v>
          </cell>
        </row>
        <row r="17">
          <cell r="A17" t="str">
            <v>megvalósításel nem számolható költségépítési engedély</v>
          </cell>
          <cell r="Y17">
            <v>16000</v>
          </cell>
        </row>
        <row r="18">
          <cell r="A18" t="str">
            <v>megvalósításel nem számolható költségépítési engedély</v>
          </cell>
          <cell r="Y18">
            <v>6000</v>
          </cell>
        </row>
        <row r="19">
          <cell r="A19" t="str">
            <v>megvalósításel nem számolható költségépítési engedély</v>
          </cell>
          <cell r="Y19">
            <v>100000</v>
          </cell>
        </row>
        <row r="20">
          <cell r="A20" t="str">
            <v>megvalósításel nem számolható költségkörnyezetvédelmi engedélyezés</v>
          </cell>
          <cell r="Y20">
            <v>9000</v>
          </cell>
        </row>
        <row r="21">
          <cell r="A21" t="str">
            <v>megvalósításel nem számolható költségkörnyezetvédelmi engedélyezés</v>
          </cell>
          <cell r="Y21">
            <v>1500000</v>
          </cell>
        </row>
        <row r="22">
          <cell r="A22" t="str">
            <v>megvalósításel nem számolható költségkörnyezetvédelmi engedélyezés</v>
          </cell>
          <cell r="Y22">
            <v>8200000</v>
          </cell>
        </row>
        <row r="23">
          <cell r="A23" t="str">
            <v>megvalósításel nem számolható költségprojektmenedzsmentkönyvvizsgáló</v>
          </cell>
          <cell r="Y23">
            <v>60000</v>
          </cell>
        </row>
        <row r="24">
          <cell r="A24" t="str">
            <v>megvalósításel nem számolható költségprojektmenedzsmentkönyvvizsgáló</v>
          </cell>
          <cell r="Y24">
            <v>60000</v>
          </cell>
        </row>
        <row r="25">
          <cell r="A25" t="str">
            <v>megvalósításel nem számolható költségprojektmenedzsmentkönyvvizsgáló</v>
          </cell>
          <cell r="Y25">
            <v>60000</v>
          </cell>
        </row>
        <row r="26">
          <cell r="A26" t="str">
            <v>megvalósításel nem számolható költségprojektmenedzsmentközbeszerzési eljárás</v>
          </cell>
          <cell r="Y26">
            <v>22000</v>
          </cell>
        </row>
        <row r="27">
          <cell r="A27" t="str">
            <v>megvalósításel nem számolható költségprojektmenedzsmentközbeszerzési eljárás</v>
          </cell>
          <cell r="Y27">
            <v>56000</v>
          </cell>
        </row>
        <row r="28">
          <cell r="A28" t="str">
            <v>megvalósításel nem számolható költségprojektmenedzsmentközbeszerzési eljárás</v>
          </cell>
          <cell r="Y28">
            <v>72000</v>
          </cell>
        </row>
        <row r="29">
          <cell r="A29" t="str">
            <v>megvalósításel nem számolható költségprojektmenedzsmentközbeszerzési eljárás</v>
          </cell>
          <cell r="Y29">
            <v>92000</v>
          </cell>
        </row>
        <row r="30">
          <cell r="A30" t="str">
            <v>megvalósításel nem számolható költségprojektmenedzsmentközbeszerzési eljárás</v>
          </cell>
          <cell r="Y30">
            <v>400000</v>
          </cell>
        </row>
        <row r="31">
          <cell r="A31" t="str">
            <v>megvalósításel nem számolható költségprojektmenedzsmentközbeszerzési eljárás</v>
          </cell>
          <cell r="Y31">
            <v>20000</v>
          </cell>
        </row>
        <row r="32">
          <cell r="A32" t="str">
            <v>megvalósításel nem számolható költségprojektmenedzsmentközbeszerzési eljárás</v>
          </cell>
          <cell r="Y32">
            <v>48000</v>
          </cell>
        </row>
        <row r="33">
          <cell r="A33" t="str">
            <v>megvalósításel nem számolható költségprojektmenedzsmentközbeszerzési eljárás</v>
          </cell>
          <cell r="Y33">
            <v>950000</v>
          </cell>
        </row>
        <row r="34">
          <cell r="A34" t="str">
            <v>megvalósításel nem számolható költségprojektmenedzsmentműködési költségek</v>
          </cell>
          <cell r="Y34">
            <v>1750</v>
          </cell>
        </row>
        <row r="35">
          <cell r="A35" t="str">
            <v>megvalósításel nem számolható költségprojektmenedzsmentműködési költségek</v>
          </cell>
          <cell r="Y35">
            <v>109522</v>
          </cell>
        </row>
        <row r="36">
          <cell r="A36" t="str">
            <v>megvalósításel nem számolható költségprojektmenedzsmentműködési költségek</v>
          </cell>
          <cell r="Y36">
            <v>9520</v>
          </cell>
        </row>
        <row r="37">
          <cell r="A37" t="str">
            <v>megvalósításel nem számolható költségprojektmenedzsmentműködési költségek</v>
          </cell>
          <cell r="Y37">
            <v>142</v>
          </cell>
        </row>
        <row r="38">
          <cell r="A38" t="str">
            <v>megvalósításel nem számolható költségprojektmenedzsmentműködési költségek</v>
          </cell>
          <cell r="Y38">
            <v>3000</v>
          </cell>
        </row>
        <row r="39">
          <cell r="A39" t="str">
            <v>megvalósításel nem számolható költségprojektmenedzsmentműködési költségek</v>
          </cell>
          <cell r="Y39">
            <v>5646</v>
          </cell>
        </row>
        <row r="40">
          <cell r="A40" t="str">
            <v>megvalósításel nem számolható költségprojektmenedzsmentműködési költségek</v>
          </cell>
          <cell r="Y40">
            <v>1712</v>
          </cell>
        </row>
        <row r="41">
          <cell r="A41" t="str">
            <v>megvalósításel nem számolható költségprojektmenedzsmentműködési költségek</v>
          </cell>
          <cell r="Y41">
            <v>8290</v>
          </cell>
        </row>
        <row r="42">
          <cell r="A42" t="str">
            <v>megvalósításel nem számolható költségprojektmenedzsmentműködési költségek</v>
          </cell>
          <cell r="Y42">
            <v>3320</v>
          </cell>
        </row>
        <row r="43">
          <cell r="A43" t="str">
            <v>megvalósításel nem számolható költségprojektmenedzsmentműködési költségek</v>
          </cell>
          <cell r="Y43">
            <v>3723</v>
          </cell>
        </row>
        <row r="44">
          <cell r="A44" t="str">
            <v>megvalósításel nem számolható költségprojektmenedzsmentműködési költségek</v>
          </cell>
          <cell r="Y44">
            <v>5800</v>
          </cell>
        </row>
        <row r="45">
          <cell r="A45" t="str">
            <v>megvalósításel nem számolható költségprojektmenedzsmentműködési költségek</v>
          </cell>
          <cell r="Y45">
            <v>9380</v>
          </cell>
        </row>
        <row r="46">
          <cell r="A46" t="str">
            <v>megvalósításel nem számolható költségprojektmenedzsmentműködési költségek</v>
          </cell>
          <cell r="Y46">
            <v>2875</v>
          </cell>
        </row>
        <row r="47">
          <cell r="A47" t="str">
            <v>megvalósításel nem számolható költségprojektmenedzsmentműködési költségek</v>
          </cell>
          <cell r="Y47">
            <v>2917</v>
          </cell>
        </row>
        <row r="48">
          <cell r="A48" t="str">
            <v>megvalósításel nem számolható költségprojektmenedzsmentműködési költségek</v>
          </cell>
          <cell r="Y48">
            <v>1317</v>
          </cell>
        </row>
        <row r="49">
          <cell r="A49" t="str">
            <v>megvalósításel nem számolható költségprojektmenedzsmentműködési költségek</v>
          </cell>
          <cell r="Y49">
            <v>109522</v>
          </cell>
        </row>
        <row r="50">
          <cell r="A50" t="str">
            <v>megvalósításel nem számolható költségprojektmenedzsmentműködési költségek</v>
          </cell>
          <cell r="Y50">
            <v>9520</v>
          </cell>
        </row>
        <row r="51">
          <cell r="A51" t="str">
            <v>megvalósításel nem számolható költségprojektmenedzsmentműködési költségek</v>
          </cell>
          <cell r="Y51">
            <v>26472</v>
          </cell>
        </row>
        <row r="52">
          <cell r="A52" t="str">
            <v>megvalósításel nem számolható költségprojektmenedzsmentműködési költségek</v>
          </cell>
          <cell r="Y52">
            <v>3000</v>
          </cell>
        </row>
        <row r="53">
          <cell r="A53" t="str">
            <v>megvalósításel nem számolható költségprojektmenedzsmentműködési költségek</v>
          </cell>
          <cell r="Y53">
            <v>5505</v>
          </cell>
        </row>
        <row r="54">
          <cell r="A54" t="str">
            <v>megvalósításel nem számolható költségprojektmenedzsmentműködési költségek</v>
          </cell>
          <cell r="Y54">
            <v>4540</v>
          </cell>
        </row>
        <row r="55">
          <cell r="A55" t="str">
            <v>megvalósításel nem számolható költségprojektmenedzsmentműködési költségek</v>
          </cell>
          <cell r="Y55">
            <v>-958</v>
          </cell>
        </row>
        <row r="56">
          <cell r="A56" t="str">
            <v>megvalósításel nem számolható költségprojektmenedzsmentműködési költségek</v>
          </cell>
          <cell r="Y56">
            <v>7177</v>
          </cell>
        </row>
        <row r="57">
          <cell r="A57" t="str">
            <v>megvalósításel nem számolható költségprojektmenedzsmentműködési költségek</v>
          </cell>
          <cell r="Y57">
            <v>4350</v>
          </cell>
        </row>
        <row r="58">
          <cell r="A58" t="str">
            <v>megvalósításel nem számolható költségprojektmenedzsmentműködési költségek</v>
          </cell>
          <cell r="Y58">
            <v>5700</v>
          </cell>
        </row>
        <row r="59">
          <cell r="A59" t="str">
            <v>megvalósításel nem számolható költségprojektmenedzsmentműködési költségek</v>
          </cell>
          <cell r="Y59">
            <v>3320</v>
          </cell>
        </row>
        <row r="60">
          <cell r="A60" t="str">
            <v>megvalósításel nem számolható költségprojektmenedzsmentműködési költségek</v>
          </cell>
          <cell r="Y60">
            <v>5534</v>
          </cell>
        </row>
        <row r="61">
          <cell r="A61" t="str">
            <v>megvalósításel nem számolható költségprojektmenedzsmentműködési költségek</v>
          </cell>
          <cell r="Y61">
            <v>10700</v>
          </cell>
        </row>
        <row r="62">
          <cell r="A62" t="str">
            <v>megvalósításel nem számolható költségprojektmenedzsmentműködési költségek</v>
          </cell>
          <cell r="Y62">
            <v>11235</v>
          </cell>
        </row>
        <row r="63">
          <cell r="A63" t="str">
            <v>megvalósításel nem számolható költségprojektmenedzsmentműködési költségek</v>
          </cell>
          <cell r="Y63">
            <v>12042</v>
          </cell>
        </row>
        <row r="64">
          <cell r="A64" t="str">
            <v>megvalósításel nem számolható költségprojektmenedzsmentműködési költségek</v>
          </cell>
          <cell r="Y64">
            <v>2715</v>
          </cell>
        </row>
        <row r="65">
          <cell r="A65" t="str">
            <v>megvalósításel nem számolható költségprojektmenedzsmentműködési költségek</v>
          </cell>
          <cell r="Y65">
            <v>94410</v>
          </cell>
        </row>
        <row r="66">
          <cell r="A66" t="str">
            <v>megvalósításel nem számolható költségprojektmenedzsmentműködési költségek</v>
          </cell>
          <cell r="Y66">
            <v>9520</v>
          </cell>
        </row>
        <row r="67">
          <cell r="A67" t="str">
            <v>megvalósításel nem számolható költségprojektmenedzsmentműködési költségek</v>
          </cell>
          <cell r="Y67">
            <v>18000</v>
          </cell>
        </row>
        <row r="68">
          <cell r="A68" t="str">
            <v>megvalósításel nem számolható költségprojektmenedzsmentműködési költségek</v>
          </cell>
          <cell r="Y68">
            <v>7563</v>
          </cell>
        </row>
        <row r="69">
          <cell r="A69" t="str">
            <v>megvalósításel nem számolható költségprojektmenedzsmentműködési költségek</v>
          </cell>
          <cell r="Y69">
            <v>5681</v>
          </cell>
        </row>
        <row r="70">
          <cell r="A70" t="str">
            <v>megvalósításel nem számolható költségprojektmenedzsmentműködési költségek</v>
          </cell>
          <cell r="Y70">
            <v>-1137</v>
          </cell>
        </row>
        <row r="71">
          <cell r="A71" t="str">
            <v>megvalósításel nem számolható költségprojektmenedzsmentműködési költségek</v>
          </cell>
          <cell r="Y71">
            <v>3300</v>
          </cell>
        </row>
        <row r="72">
          <cell r="A72" t="str">
            <v>megvalósításel nem számolható költségprojektmenedzsmentműködési költségek</v>
          </cell>
          <cell r="Y72">
            <v>4709</v>
          </cell>
        </row>
        <row r="73">
          <cell r="A73" t="str">
            <v>megvalósításel nem számolható költségprojektmenedzsmentműködési költségek</v>
          </cell>
          <cell r="Y73">
            <v>3320</v>
          </cell>
        </row>
        <row r="74">
          <cell r="A74" t="str">
            <v>megvalósításel nem számolható költségprojektmenedzsmentműködési költségek</v>
          </cell>
          <cell r="Y74">
            <v>4010</v>
          </cell>
        </row>
        <row r="75">
          <cell r="A75" t="str">
            <v>megvalósításel nem számolható költségprojektmenedzsmentműködési költségek</v>
          </cell>
          <cell r="Y75">
            <v>1062143</v>
          </cell>
        </row>
        <row r="76">
          <cell r="A76" t="str">
            <v>megvalósításel nem számolható költségprojektmenedzsmentműködési költségek</v>
          </cell>
          <cell r="Y76">
            <v>6542</v>
          </cell>
        </row>
        <row r="77">
          <cell r="A77" t="str">
            <v>megvalósításel nem számolható költségprojektmenedzsmentműködési költségek</v>
          </cell>
          <cell r="Y77">
            <v>6000</v>
          </cell>
        </row>
        <row r="78">
          <cell r="A78" t="str">
            <v>megvalósításel nem számolható költségprojektmenedzsmentműködési költségek</v>
          </cell>
          <cell r="Y78">
            <v>79297</v>
          </cell>
        </row>
        <row r="79">
          <cell r="A79" t="str">
            <v>megvalósításel nem számolható költségprojektmenedzsmentműködési költségek</v>
          </cell>
          <cell r="Y79">
            <v>9520</v>
          </cell>
        </row>
        <row r="80">
          <cell r="A80" t="str">
            <v>megvalósításel nem számolható költségprojektmenedzsmentműködési költségek</v>
          </cell>
          <cell r="Y80">
            <v>3403</v>
          </cell>
        </row>
        <row r="81">
          <cell r="A81" t="str">
            <v>megvalósításel nem számolható költségprojektmenedzsmentműködési költségek</v>
          </cell>
          <cell r="Y81">
            <v>5661</v>
          </cell>
        </row>
        <row r="82">
          <cell r="A82" t="str">
            <v>megvalósításel nem számolható költségprojektmenedzsmentműködési költségek</v>
          </cell>
          <cell r="Y82">
            <v>11225</v>
          </cell>
        </row>
        <row r="83">
          <cell r="A83" t="str">
            <v>megvalósításel nem számolható költségprojektmenedzsmentműködési költségek</v>
          </cell>
          <cell r="Y83">
            <v>663900</v>
          </cell>
        </row>
        <row r="84">
          <cell r="A84" t="str">
            <v>megvalósításel nem számolható költségprojektmenedzsmentműködési költségek</v>
          </cell>
          <cell r="Y84">
            <v>2764</v>
          </cell>
        </row>
        <row r="85">
          <cell r="A85" t="str">
            <v>megvalósításel nem számolható költségprojektmenedzsmentműködési költségek</v>
          </cell>
          <cell r="Y85">
            <v>3301</v>
          </cell>
        </row>
        <row r="86">
          <cell r="A86" t="str">
            <v>megvalósításel nem számolható költségprojektmenedzsmentműködési költségek</v>
          </cell>
          <cell r="Y86">
            <v>5400</v>
          </cell>
        </row>
        <row r="87">
          <cell r="A87" t="str">
            <v>megvalósításel nem számolható költségprojektmenedzsmentműködési költségek</v>
          </cell>
          <cell r="Y87">
            <v>6000</v>
          </cell>
        </row>
        <row r="88">
          <cell r="A88" t="str">
            <v>megvalósításel nem számolható költségprojektmenedzsmentműködési költségek</v>
          </cell>
          <cell r="Y88">
            <v>4010</v>
          </cell>
        </row>
        <row r="89">
          <cell r="A89" t="str">
            <v>megvalósításel nem számolható költségprojektmenedzsmentműködési költségek</v>
          </cell>
          <cell r="Y89">
            <v>3320</v>
          </cell>
        </row>
        <row r="90">
          <cell r="A90" t="str">
            <v>megvalósításel nem számolható költségprojektmenedzsmentműködési költségek</v>
          </cell>
          <cell r="Y90">
            <v>12198</v>
          </cell>
        </row>
        <row r="91">
          <cell r="A91" t="str">
            <v>megvalósításel nem számolható költségprojektmenedzsmentműködési költségek</v>
          </cell>
          <cell r="Y91">
            <v>79297</v>
          </cell>
        </row>
        <row r="92">
          <cell r="A92" t="str">
            <v>megvalósításel nem számolható költségprojektmenedzsmentműködési költségek</v>
          </cell>
          <cell r="Y92">
            <v>9520</v>
          </cell>
        </row>
        <row r="93">
          <cell r="A93" t="str">
            <v>megvalósításel nem számolható költségprojektmenedzsmentműködési költségek</v>
          </cell>
          <cell r="Y93">
            <v>3829</v>
          </cell>
        </row>
        <row r="94">
          <cell r="A94" t="str">
            <v>megvalósításel nem számolható költségprojektmenedzsmentműködési költségek</v>
          </cell>
          <cell r="Y94">
            <v>3351</v>
          </cell>
        </row>
        <row r="95">
          <cell r="A95" t="str">
            <v>megvalósításel nem számolható költségprojektmenedzsmentműködési költségek</v>
          </cell>
          <cell r="Y95">
            <v>1850</v>
          </cell>
        </row>
        <row r="96">
          <cell r="A96" t="str">
            <v>megvalósításel nem számolható költségprojektmenedzsmentműködési költségek</v>
          </cell>
          <cell r="Y96">
            <v>663900</v>
          </cell>
        </row>
        <row r="97">
          <cell r="A97" t="str">
            <v>megvalósításel nem számolható költségprojektmenedzsmentműködési költségek</v>
          </cell>
          <cell r="Y97">
            <v>8156</v>
          </cell>
        </row>
        <row r="98">
          <cell r="A98" t="str">
            <v>megvalósításel nem számolható költségprojektmenedzsmentműködési költségek</v>
          </cell>
          <cell r="Y98">
            <v>1775</v>
          </cell>
        </row>
        <row r="99">
          <cell r="A99" t="str">
            <v>megvalósításel nem számolható költségprojektmenedzsmentműködési költségek</v>
          </cell>
          <cell r="Y99">
            <v>6617</v>
          </cell>
        </row>
        <row r="100">
          <cell r="A100" t="str">
            <v>megvalósításel nem számolható költségprojektmenedzsmentműködési költségek</v>
          </cell>
          <cell r="Y100">
            <v>5400</v>
          </cell>
        </row>
        <row r="101">
          <cell r="A101" t="str">
            <v>megvalósításel nem számolható költségprojektmenedzsmentműködési költségek</v>
          </cell>
          <cell r="Y101">
            <v>385020</v>
          </cell>
        </row>
        <row r="102">
          <cell r="A102" t="str">
            <v>megvalósításel nem számolható költségprojektmenedzsmentműködési költségek</v>
          </cell>
          <cell r="Y102">
            <v>4010</v>
          </cell>
        </row>
        <row r="103">
          <cell r="A103" t="str">
            <v>megvalósításel nem számolható költségprojektmenedzsmentműködési költségek</v>
          </cell>
          <cell r="Y103">
            <v>3320</v>
          </cell>
        </row>
        <row r="104">
          <cell r="A104" t="str">
            <v>megvalósításel nem számolható költségprojektmenedzsmentműködési költségek</v>
          </cell>
          <cell r="Y104">
            <v>6000</v>
          </cell>
        </row>
        <row r="105">
          <cell r="A105" t="str">
            <v>megvalósításel nem számolható költségprojektmenedzsmentműködési költségek</v>
          </cell>
          <cell r="Y105">
            <v>79297</v>
          </cell>
        </row>
        <row r="106">
          <cell r="A106" t="str">
            <v>megvalósításel nem számolható költségprojektmenedzsmentműködési költségek</v>
          </cell>
          <cell r="Y106">
            <v>13542</v>
          </cell>
        </row>
        <row r="107">
          <cell r="A107" t="str">
            <v>megvalósításel nem számolható költségprojektmenedzsmentműködési költségek</v>
          </cell>
          <cell r="Y107">
            <v>6900</v>
          </cell>
        </row>
        <row r="108">
          <cell r="A108" t="str">
            <v>megvalósításel nem számolható költségprojektmenedzsmentműködési költségek</v>
          </cell>
          <cell r="Y108">
            <v>400000</v>
          </cell>
        </row>
        <row r="109">
          <cell r="A109" t="str">
            <v>megvalósításel nem számolható költségprojektmenedzsmentműködési költségek</v>
          </cell>
          <cell r="Y109">
            <v>3250</v>
          </cell>
        </row>
        <row r="110">
          <cell r="A110" t="str">
            <v>megvalósításel nem számolható költségprojektmenedzsmentműködési költségek</v>
          </cell>
          <cell r="Y110">
            <v>5400</v>
          </cell>
        </row>
        <row r="111">
          <cell r="A111" t="str">
            <v>megvalósításel nem számolható költségprojektmenedzsmentműködési költségek</v>
          </cell>
          <cell r="Y111">
            <v>5200</v>
          </cell>
        </row>
        <row r="112">
          <cell r="A112" t="str">
            <v>megvalósításel nem számolható költségprojektmenedzsmentműködési költségek</v>
          </cell>
          <cell r="Y112">
            <v>13026</v>
          </cell>
        </row>
        <row r="113">
          <cell r="A113" t="str">
            <v>megvalósításel nem számolható költségprojektmenedzsmentműködési költségek</v>
          </cell>
          <cell r="Y113">
            <v>15620</v>
          </cell>
        </row>
        <row r="114">
          <cell r="A114" t="str">
            <v>megvalósításel nem számolható költségprojektmenedzsmentműködési költségek</v>
          </cell>
          <cell r="Y114">
            <v>4010</v>
          </cell>
        </row>
        <row r="115">
          <cell r="A115" t="str">
            <v>megvalósításel nem számolható költségprojektmenedzsmentműködési költségek</v>
          </cell>
          <cell r="Y115">
            <v>3301</v>
          </cell>
        </row>
        <row r="116">
          <cell r="A116" t="str">
            <v>megvalósításel nem számolható költségprojektmenedzsmentműködési költségek</v>
          </cell>
          <cell r="Y116">
            <v>725760</v>
          </cell>
        </row>
        <row r="117">
          <cell r="A117" t="str">
            <v>megvalósításel nem számolható költségprojektmenedzsmentműködési költségek</v>
          </cell>
          <cell r="Y117">
            <v>3320</v>
          </cell>
        </row>
        <row r="118">
          <cell r="A118" t="str">
            <v>megvalósításel nem számolható költségprojektmenedzsmentműködési költségek</v>
          </cell>
          <cell r="Y118">
            <v>2875</v>
          </cell>
        </row>
        <row r="119">
          <cell r="A119" t="str">
            <v>megvalósításel nem számolható költségprojektmenedzsmentműködési költségek</v>
          </cell>
          <cell r="Y119">
            <v>6000</v>
          </cell>
        </row>
        <row r="120">
          <cell r="A120" t="str">
            <v>megvalósításel nem számolható költségprojektmenedzsmentműködési költségek</v>
          </cell>
          <cell r="Y120">
            <v>7408</v>
          </cell>
        </row>
        <row r="121">
          <cell r="A121" t="str">
            <v>megvalósításel nem számolható költségprojektmenedzsmentműködési költségek</v>
          </cell>
          <cell r="Y121">
            <v>79297</v>
          </cell>
        </row>
        <row r="122">
          <cell r="A122" t="str">
            <v>megvalósításel nem számolható költségprojektmenedzsmentműködési költségek</v>
          </cell>
          <cell r="Y122">
            <v>6000</v>
          </cell>
        </row>
        <row r="123">
          <cell r="A123" t="str">
            <v>megvalósításel nem számolható költségprojektmenedzsmentműködési költségek</v>
          </cell>
          <cell r="Y123">
            <v>3300</v>
          </cell>
        </row>
        <row r="124">
          <cell r="A124" t="str">
            <v>megvalósításel nem számolható költségprojektmenedzsmentműködési költségek</v>
          </cell>
          <cell r="Y124">
            <v>4798</v>
          </cell>
        </row>
        <row r="125">
          <cell r="A125" t="str">
            <v>megvalósításel nem számolható költségprojektmenedzsmentműködési költségek</v>
          </cell>
          <cell r="Y125">
            <v>741030</v>
          </cell>
        </row>
        <row r="126">
          <cell r="A126" t="str">
            <v>megvalósításel nem számolható költségprojektmenedzsmentműködési költségek</v>
          </cell>
          <cell r="Y126">
            <v>17550</v>
          </cell>
        </row>
        <row r="127">
          <cell r="A127" t="str">
            <v>megvalósításel nem számolható költségprojektmenedzsmentműködési költségek</v>
          </cell>
          <cell r="Y127">
            <v>7740</v>
          </cell>
        </row>
        <row r="128">
          <cell r="A128" t="str">
            <v>megvalósításel nem számolható költségprojektmenedzsmentműködési költségek</v>
          </cell>
          <cell r="Y128">
            <v>6200</v>
          </cell>
        </row>
        <row r="129">
          <cell r="A129" t="str">
            <v>megvalósításel nem számolható költségprojektmenedzsmentműködési költségek</v>
          </cell>
          <cell r="Y129">
            <v>10501</v>
          </cell>
        </row>
        <row r="130">
          <cell r="A130" t="str">
            <v>megvalósításel nem számolható költségprojektmenedzsmentműködési költségek</v>
          </cell>
          <cell r="Y130">
            <v>4010</v>
          </cell>
        </row>
        <row r="131">
          <cell r="A131" t="str">
            <v>megvalósításel nem számolható költségprojektmenedzsmentműködési költségek</v>
          </cell>
          <cell r="Y131">
            <v>12544</v>
          </cell>
        </row>
        <row r="132">
          <cell r="A132" t="str">
            <v>megvalósításel nem számolható költségprojektmenedzsmentműködési költségek</v>
          </cell>
          <cell r="Y132">
            <v>11000</v>
          </cell>
        </row>
        <row r="133">
          <cell r="A133" t="str">
            <v>megvalósításel nem számolható költségprojektmenedzsmentműködési költségek</v>
          </cell>
          <cell r="Y133">
            <v>6000</v>
          </cell>
        </row>
        <row r="134">
          <cell r="A134" t="str">
            <v>megvalósításel nem számolható költségprojektmenedzsmentműködési költségek</v>
          </cell>
          <cell r="Y134">
            <v>3300</v>
          </cell>
        </row>
        <row r="135">
          <cell r="A135" t="str">
            <v>megvalósításel nem számolható költségprojektmenedzsmentműködési költségek</v>
          </cell>
          <cell r="Y135">
            <v>990</v>
          </cell>
        </row>
        <row r="136">
          <cell r="A136" t="str">
            <v>megvalósításel nem számolható költségprojektmenedzsmentműködési költségek</v>
          </cell>
          <cell r="Y136">
            <v>6949</v>
          </cell>
        </row>
        <row r="137">
          <cell r="A137" t="str">
            <v>megvalósításel nem számolható költségprojektmenedzsmentműködési költségek</v>
          </cell>
          <cell r="Y137">
            <v>79297</v>
          </cell>
        </row>
        <row r="138">
          <cell r="A138" t="str">
            <v>megvalósításel nem számolható költségprojektmenedzsmentműködési költségek</v>
          </cell>
          <cell r="Y138">
            <v>6000</v>
          </cell>
        </row>
        <row r="139">
          <cell r="A139" t="str">
            <v>megvalósításel nem számolható költségprojektmenedzsmentműködési költségek</v>
          </cell>
          <cell r="Y139">
            <v>1067</v>
          </cell>
        </row>
        <row r="140">
          <cell r="A140" t="str">
            <v>megvalósításel nem számolható költségprojektmenedzsmentműködési költségek</v>
          </cell>
          <cell r="Y140">
            <v>2445</v>
          </cell>
        </row>
        <row r="141">
          <cell r="A141" t="str">
            <v>megvalósításel nem számolható költségprojektmenedzsmentműködési költségek</v>
          </cell>
          <cell r="Y141">
            <v>1446</v>
          </cell>
        </row>
        <row r="142">
          <cell r="A142" t="str">
            <v>megvalósításel nem számolható költségprojektmenedzsmentműködési költségek</v>
          </cell>
          <cell r="Y142">
            <v>3675</v>
          </cell>
        </row>
        <row r="143">
          <cell r="A143" t="str">
            <v>megvalósításel nem számolható költségprojektmenedzsmentműködési költségek</v>
          </cell>
          <cell r="Y143">
            <v>2055</v>
          </cell>
        </row>
        <row r="144">
          <cell r="A144" t="str">
            <v>megvalósításel nem számolható költségprojektmenedzsmentműködési költségek</v>
          </cell>
          <cell r="Y144">
            <v>3320</v>
          </cell>
        </row>
        <row r="145">
          <cell r="A145" t="str">
            <v>megvalósításel nem számolható költségprojektmenedzsmentműködési költségek</v>
          </cell>
          <cell r="Y145">
            <v>3320</v>
          </cell>
        </row>
        <row r="146">
          <cell r="A146" t="str">
            <v>megvalósításel nem számolható költségprojektmenedzsmentműködési költségek</v>
          </cell>
          <cell r="Y146">
            <v>741030</v>
          </cell>
        </row>
        <row r="147">
          <cell r="A147" t="str">
            <v>megvalósításel nem számolható költségprojektmenedzsmentműködési költségek</v>
          </cell>
          <cell r="Y147">
            <v>4010</v>
          </cell>
        </row>
        <row r="148">
          <cell r="A148" t="str">
            <v>megvalósításel nem számolható költségprojektmenedzsmentműködési költségek</v>
          </cell>
          <cell r="Y148">
            <v>6000</v>
          </cell>
        </row>
        <row r="149">
          <cell r="A149" t="str">
            <v>megvalósításel nem számolható költségprojektmenedzsmentműködési költségek</v>
          </cell>
          <cell r="Y149">
            <v>6475</v>
          </cell>
        </row>
        <row r="150">
          <cell r="A150" t="str">
            <v>megvalósításel nem számolható költségprojektmenedzsmentműködési költségek</v>
          </cell>
          <cell r="Y150">
            <v>32467</v>
          </cell>
        </row>
        <row r="151">
          <cell r="A151" t="str">
            <v>megvalósításel nem számolható költségprojektmenedzsmentműködési költségek</v>
          </cell>
          <cell r="Y151">
            <v>4000</v>
          </cell>
        </row>
        <row r="152">
          <cell r="A152" t="str">
            <v>megvalósításel nem számolható költségprojektmenedzsmentműködési költségek</v>
          </cell>
          <cell r="Y152">
            <v>5580</v>
          </cell>
        </row>
        <row r="153">
          <cell r="A153" t="str">
            <v>megvalósításel nem számolható költségprojektmenedzsmentműködési költségek</v>
          </cell>
          <cell r="Y153">
            <v>1292</v>
          </cell>
        </row>
        <row r="154">
          <cell r="A154" t="str">
            <v>megvalósításel nem számolható költségprojektmenedzsmentműködési költségek</v>
          </cell>
          <cell r="Y154">
            <v>483</v>
          </cell>
        </row>
        <row r="155">
          <cell r="A155" t="str">
            <v>megvalósításel nem számolható költségprojektmenedzsmentműködési költségek</v>
          </cell>
          <cell r="Y155">
            <v>397</v>
          </cell>
        </row>
        <row r="156">
          <cell r="A156" t="str">
            <v>megvalósításel nem számolható költségprojektmenedzsmentműködési költségek</v>
          </cell>
          <cell r="Y156">
            <v>7177</v>
          </cell>
        </row>
        <row r="157">
          <cell r="A157" t="str">
            <v>megvalósításel nem számolható költségprojektmenedzsmentműködési költségek</v>
          </cell>
          <cell r="Y157">
            <v>94410</v>
          </cell>
        </row>
        <row r="158">
          <cell r="A158" t="str">
            <v>megvalósításel nem számolható költségprojektmenedzsmentműködési költségek</v>
          </cell>
          <cell r="Y158">
            <v>6000</v>
          </cell>
        </row>
        <row r="159">
          <cell r="A159" t="str">
            <v>megvalósításel nem számolható költségprojektmenedzsmentműködési költségek</v>
          </cell>
          <cell r="Y159">
            <v>727700</v>
          </cell>
        </row>
        <row r="160">
          <cell r="A160" t="str">
            <v>megvalósításel nem számolható költségprojektmenedzsmentműködési költségek</v>
          </cell>
          <cell r="Y160">
            <v>3494</v>
          </cell>
        </row>
        <row r="161">
          <cell r="A161" t="str">
            <v>megvalósításel nem számolható költségprojektmenedzsmentműködési költségek</v>
          </cell>
          <cell r="Y161">
            <v>4010</v>
          </cell>
        </row>
        <row r="162">
          <cell r="A162" t="str">
            <v>megvalósításel nem számolható költségprojektmenedzsmentműködési költségek</v>
          </cell>
          <cell r="Y162">
            <v>6000</v>
          </cell>
        </row>
        <row r="163">
          <cell r="A163" t="str">
            <v>megvalósításel nem számolható költségprojektmenedzsmentműködési költségek</v>
          </cell>
          <cell r="Y163">
            <v>6400</v>
          </cell>
        </row>
        <row r="164">
          <cell r="A164" t="str">
            <v>megvalósításel nem számolható költségprojektmenedzsmentműködési költségek</v>
          </cell>
          <cell r="Y164">
            <v>8620</v>
          </cell>
        </row>
        <row r="165">
          <cell r="A165" t="str">
            <v>megvalósításel nem számolható költségprojektmenedzsmentműködési költségek</v>
          </cell>
          <cell r="Y165">
            <v>4010</v>
          </cell>
        </row>
        <row r="166">
          <cell r="A166" t="str">
            <v>megvalósításel nem számolható költségprojektmenedzsmentműködési költségek</v>
          </cell>
          <cell r="Y166">
            <v>3299</v>
          </cell>
        </row>
        <row r="167">
          <cell r="A167" t="str">
            <v>megvalósításel nem számolható költségprojektmenedzsmentműködési költségek</v>
          </cell>
          <cell r="Y167">
            <v>109522</v>
          </cell>
        </row>
        <row r="168">
          <cell r="A168" t="str">
            <v>megvalósításel nem számolható költségprojektmenedzsmentműködési költségek</v>
          </cell>
          <cell r="Y168">
            <v>6000</v>
          </cell>
        </row>
        <row r="169">
          <cell r="A169" t="str">
            <v>megvalósításel nem számolható költségprojektmenedzsmentműködési költségek</v>
          </cell>
          <cell r="Y169">
            <v>10929</v>
          </cell>
        </row>
        <row r="170">
          <cell r="A170" t="str">
            <v>megvalósításel nem számolható költségprojektmenedzsmentműködési költségek</v>
          </cell>
          <cell r="Y170">
            <v>741030</v>
          </cell>
        </row>
        <row r="171">
          <cell r="A171" t="str">
            <v>megvalósításel nem számolható költségprojektmenedzsmentműködési költségek</v>
          </cell>
          <cell r="Y171">
            <v>4138</v>
          </cell>
        </row>
        <row r="172">
          <cell r="A172" t="str">
            <v>megvalósításel nem számolható költségprojektmenedzsmentműködési költségek</v>
          </cell>
          <cell r="Y172">
            <v>10700</v>
          </cell>
        </row>
        <row r="173">
          <cell r="A173" t="str">
            <v>megvalósításel nem számolható költségprojektmenedzsmentműködési költségek</v>
          </cell>
          <cell r="Y173">
            <v>6000</v>
          </cell>
        </row>
        <row r="174">
          <cell r="A174" t="str">
            <v>megvalósításel nem számolható költségprojektmenedzsmentműködési költségek</v>
          </cell>
          <cell r="Y174">
            <v>4010</v>
          </cell>
        </row>
        <row r="175">
          <cell r="A175" t="str">
            <v>megvalósításel nem számolható költségprojektmenedzsmentműködési költségek</v>
          </cell>
          <cell r="Y175">
            <v>4010</v>
          </cell>
        </row>
        <row r="176">
          <cell r="A176" t="str">
            <v>megvalósításel nem számolható költségprojektmenedzsmentműködési költségek</v>
          </cell>
          <cell r="Y176">
            <v>12544</v>
          </cell>
        </row>
        <row r="177">
          <cell r="A177" t="str">
            <v>megvalósításel nem számolható költségprojektmenedzsmentműködési költségek</v>
          </cell>
          <cell r="Y177">
            <v>9080</v>
          </cell>
        </row>
        <row r="178">
          <cell r="A178" t="str">
            <v>megvalósításel nem számolható költségprojektmenedzsmentműködési költségek</v>
          </cell>
          <cell r="Y178">
            <v>7365</v>
          </cell>
        </row>
        <row r="179">
          <cell r="A179" t="str">
            <v>megvalósításel nem számolható költségprojektmenedzsmentműködési költségek</v>
          </cell>
          <cell r="Y179">
            <v>6200</v>
          </cell>
        </row>
        <row r="180">
          <cell r="A180" t="str">
            <v>megvalósításel nem számolható költségprojektmenedzsmentműködési költségek</v>
          </cell>
          <cell r="Y180">
            <v>525600</v>
          </cell>
        </row>
        <row r="181">
          <cell r="A181" t="str">
            <v>megvalósításel nem számolható költségprojektmenedzsmentműködési költségek</v>
          </cell>
          <cell r="Y181">
            <v>900000</v>
          </cell>
        </row>
        <row r="182">
          <cell r="A182" t="str">
            <v>megvalósításel nem számolható költségprojektmenedzsmentműködési költségek</v>
          </cell>
          <cell r="Y182">
            <v>109522</v>
          </cell>
        </row>
        <row r="183">
          <cell r="A183" t="str">
            <v>megvalósításel nem számolható költségprojektmenedzsmentműködési költségek</v>
          </cell>
          <cell r="Y183">
            <v>6000</v>
          </cell>
        </row>
        <row r="184">
          <cell r="A184" t="str">
            <v>megvalósításel nem számolható költségprojektmenedzsmentműködési költségek</v>
          </cell>
          <cell r="Y184">
            <v>6599</v>
          </cell>
        </row>
        <row r="185">
          <cell r="A185" t="str">
            <v>megvalósításel nem számolható költségprojektmenedzsmentműködési költségek</v>
          </cell>
          <cell r="Y185">
            <v>38121</v>
          </cell>
        </row>
        <row r="186">
          <cell r="A186" t="str">
            <v>megvalósításel nem számolható költségprojektmenedzsmentműködési költségek</v>
          </cell>
          <cell r="Y186">
            <v>4974</v>
          </cell>
        </row>
        <row r="187">
          <cell r="A187" t="str">
            <v>megvalósításel nem számolható költségprojektmenedzsmenttechnikai feltételek biztosítása</v>
          </cell>
          <cell r="Y187">
            <v>337536</v>
          </cell>
        </row>
        <row r="188">
          <cell r="A188" t="str">
            <v>megvalósításel nem számolható költségprojektmenedzsmenttechnikai feltételek biztosítása</v>
          </cell>
          <cell r="Y188">
            <v>87100</v>
          </cell>
        </row>
        <row r="189">
          <cell r="A189" t="str">
            <v>megvalósításel nem számolható költségprojektmenedzsmenttechnikai feltételek biztosítása</v>
          </cell>
          <cell r="Y189">
            <v>1014098</v>
          </cell>
        </row>
        <row r="190">
          <cell r="A190" t="str">
            <v>megvalósításel nem számolható költségterületvásárlás</v>
          </cell>
          <cell r="Y190">
            <v>6000000</v>
          </cell>
        </row>
        <row r="191">
          <cell r="A191" t="str">
            <v>megvalósításelszámolható költségépítési engedély</v>
          </cell>
          <cell r="Y191">
            <v>6170054</v>
          </cell>
        </row>
        <row r="192">
          <cell r="A192" t="str">
            <v>megvalósításelszámolható költségépítési engedély</v>
          </cell>
          <cell r="Y192">
            <v>6440083</v>
          </cell>
        </row>
        <row r="193">
          <cell r="A193" t="str">
            <v>megvalósításelszámolható költségműszaki ellenőrzés</v>
          </cell>
          <cell r="Y193">
            <v>3010324</v>
          </cell>
        </row>
        <row r="194">
          <cell r="A194" t="str">
            <v>megvalósításelszámolható költségműszaki ellenőrzés</v>
          </cell>
          <cell r="Y194">
            <v>3010324</v>
          </cell>
        </row>
        <row r="195">
          <cell r="A195" t="str">
            <v>megvalósításelszámolható költségműszaki ellenőrzés</v>
          </cell>
          <cell r="Y195">
            <v>3055783</v>
          </cell>
        </row>
        <row r="196">
          <cell r="A196" t="str">
            <v>megvalósításelszámolható költségműszaki ellenőrzés</v>
          </cell>
          <cell r="Y196">
            <v>3113496</v>
          </cell>
        </row>
        <row r="197">
          <cell r="A197" t="str">
            <v>megvalósításelszámolható költségműszaki ellenőrzés</v>
          </cell>
          <cell r="Y197">
            <v>3106327</v>
          </cell>
        </row>
        <row r="198">
          <cell r="A198" t="str">
            <v>megvalósításelszámolható költségPR / Marketing</v>
          </cell>
          <cell r="Y198">
            <v>3119947</v>
          </cell>
        </row>
        <row r="199">
          <cell r="A199" t="str">
            <v>megvalósításelszámolható költségPR / Marketing</v>
          </cell>
          <cell r="Y199">
            <v>3218482</v>
          </cell>
        </row>
        <row r="200">
          <cell r="A200" t="str">
            <v>megvalósításelszámolható költségprojektmenedzsmentműködési költségek</v>
          </cell>
          <cell r="Y200">
            <v>3301</v>
          </cell>
        </row>
        <row r="201">
          <cell r="Y2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view="pageBreakPreview" zoomScale="80" zoomScaleSheetLayoutView="80" zoomScalePageLayoutView="0" workbookViewId="0" topLeftCell="A1">
      <selection activeCell="I13" sqref="I13"/>
    </sheetView>
  </sheetViews>
  <sheetFormatPr defaultColWidth="9.125" defaultRowHeight="12.75"/>
  <cols>
    <col min="1" max="1" width="3.625" style="10" customWidth="1"/>
    <col min="2" max="5" width="5.625" style="274" customWidth="1"/>
    <col min="6" max="6" width="55.625" style="275" customWidth="1"/>
    <col min="7" max="9" width="12.625" style="276" customWidth="1"/>
    <col min="10" max="10" width="9.125" style="276" customWidth="1"/>
    <col min="11" max="16384" width="9.125" style="275" customWidth="1"/>
  </cols>
  <sheetData>
    <row r="1" spans="2:9" ht="15">
      <c r="B1" s="644" t="s">
        <v>318</v>
      </c>
      <c r="C1" s="644"/>
      <c r="D1" s="644"/>
      <c r="E1" s="644"/>
      <c r="F1" s="644"/>
      <c r="G1" s="644"/>
      <c r="H1" s="644"/>
      <c r="I1" s="644"/>
    </row>
    <row r="2" spans="1:10" s="277" customFormat="1" ht="15">
      <c r="A2" s="10"/>
      <c r="B2" s="645" t="s">
        <v>219</v>
      </c>
      <c r="C2" s="645"/>
      <c r="D2" s="645"/>
      <c r="E2" s="645"/>
      <c r="F2" s="645"/>
      <c r="G2" s="645"/>
      <c r="H2" s="645"/>
      <c r="I2" s="645"/>
      <c r="J2" s="278"/>
    </row>
    <row r="3" spans="1:10" s="277" customFormat="1" ht="15">
      <c r="A3" s="10"/>
      <c r="B3" s="646" t="s">
        <v>187</v>
      </c>
      <c r="C3" s="646"/>
      <c r="D3" s="646"/>
      <c r="E3" s="646"/>
      <c r="F3" s="646"/>
      <c r="G3" s="646"/>
      <c r="H3" s="646"/>
      <c r="I3" s="646"/>
      <c r="J3" s="278"/>
    </row>
    <row r="4" spans="2:9" ht="15">
      <c r="B4" s="279"/>
      <c r="C4" s="279"/>
      <c r="D4" s="279"/>
      <c r="E4" s="279"/>
      <c r="F4" s="279"/>
      <c r="G4" s="280"/>
      <c r="H4" s="280"/>
      <c r="I4" s="589" t="s">
        <v>141</v>
      </c>
    </row>
    <row r="5" spans="2:9" ht="15.75" thickBot="1">
      <c r="B5" s="279" t="s">
        <v>148</v>
      </c>
      <c r="C5" s="279" t="s">
        <v>149</v>
      </c>
      <c r="D5" s="279" t="s">
        <v>150</v>
      </c>
      <c r="E5" s="279" t="s">
        <v>151</v>
      </c>
      <c r="F5" s="279" t="s">
        <v>152</v>
      </c>
      <c r="G5" s="280" t="s">
        <v>153</v>
      </c>
      <c r="H5" s="280" t="s">
        <v>154</v>
      </c>
      <c r="I5" s="280" t="s">
        <v>117</v>
      </c>
    </row>
    <row r="6" spans="1:23" s="283" customFormat="1" ht="53.25" thickTop="1">
      <c r="A6" s="3"/>
      <c r="B6" s="604" t="s">
        <v>202</v>
      </c>
      <c r="C6" s="605" t="s">
        <v>190</v>
      </c>
      <c r="D6" s="606" t="s">
        <v>119</v>
      </c>
      <c r="E6" s="606" t="s">
        <v>120</v>
      </c>
      <c r="F6" s="607" t="s">
        <v>142</v>
      </c>
      <c r="G6" s="606" t="s">
        <v>296</v>
      </c>
      <c r="H6" s="606" t="s">
        <v>75</v>
      </c>
      <c r="I6" s="608" t="s">
        <v>297</v>
      </c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</row>
    <row r="7" spans="1:23" s="285" customFormat="1" ht="15.75" customHeight="1">
      <c r="A7" s="3"/>
      <c r="B7" s="609"/>
      <c r="C7" s="610"/>
      <c r="D7" s="611">
        <v>1</v>
      </c>
      <c r="E7" s="611"/>
      <c r="F7" s="612" t="s">
        <v>110</v>
      </c>
      <c r="G7" s="613">
        <v>186627.5940220583</v>
      </c>
      <c r="H7" s="613">
        <f>I7-G7</f>
        <v>-64346.67897000001</v>
      </c>
      <c r="I7" s="614">
        <f>I8+I12+I13+I14</f>
        <v>122280.91505205829</v>
      </c>
      <c r="J7" s="284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</row>
    <row r="8" spans="1:23" s="285" customFormat="1" ht="15">
      <c r="A8" s="3"/>
      <c r="B8" s="609"/>
      <c r="C8" s="610"/>
      <c r="D8" s="611"/>
      <c r="E8" s="611">
        <v>1</v>
      </c>
      <c r="F8" s="612" t="s">
        <v>115</v>
      </c>
      <c r="G8" s="613">
        <v>0</v>
      </c>
      <c r="H8" s="613">
        <f>I8-G8</f>
        <v>0</v>
      </c>
      <c r="I8" s="614">
        <v>0</v>
      </c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4"/>
      <c r="V8" s="284"/>
      <c r="W8" s="284"/>
    </row>
    <row r="9" spans="1:10" s="286" customFormat="1" ht="15">
      <c r="A9" s="3"/>
      <c r="B9" s="615"/>
      <c r="C9" s="616"/>
      <c r="D9" s="617"/>
      <c r="E9" s="617"/>
      <c r="F9" s="618" t="s">
        <v>11</v>
      </c>
      <c r="G9" s="619"/>
      <c r="H9" s="613">
        <f aca="true" t="shared" si="0" ref="H9:H15">I9-G9</f>
        <v>0</v>
      </c>
      <c r="I9" s="620"/>
      <c r="J9" s="287"/>
    </row>
    <row r="10" spans="1:10" s="286" customFormat="1" ht="30.75">
      <c r="A10" s="3"/>
      <c r="B10" s="615"/>
      <c r="C10" s="621"/>
      <c r="D10" s="622"/>
      <c r="E10" s="622"/>
      <c r="F10" s="623" t="s">
        <v>8</v>
      </c>
      <c r="G10" s="624"/>
      <c r="H10" s="613">
        <f t="shared" si="0"/>
        <v>0</v>
      </c>
      <c r="I10" s="625"/>
      <c r="J10" s="287"/>
    </row>
    <row r="11" spans="1:10" s="286" customFormat="1" ht="15">
      <c r="A11" s="3"/>
      <c r="B11" s="615"/>
      <c r="C11" s="621"/>
      <c r="D11" s="622"/>
      <c r="E11" s="622"/>
      <c r="F11" s="623" t="s">
        <v>9</v>
      </c>
      <c r="G11" s="624"/>
      <c r="H11" s="613">
        <f t="shared" si="0"/>
        <v>0</v>
      </c>
      <c r="I11" s="620"/>
      <c r="J11" s="287"/>
    </row>
    <row r="12" spans="1:10" s="286" customFormat="1" ht="15">
      <c r="A12" s="3"/>
      <c r="B12" s="615"/>
      <c r="C12" s="616"/>
      <c r="D12" s="617"/>
      <c r="E12" s="617">
        <v>2</v>
      </c>
      <c r="F12" s="626" t="s">
        <v>121</v>
      </c>
      <c r="G12" s="619">
        <v>0</v>
      </c>
      <c r="H12" s="613">
        <f t="shared" si="0"/>
        <v>0</v>
      </c>
      <c r="I12" s="620">
        <v>0</v>
      </c>
      <c r="J12" s="287"/>
    </row>
    <row r="13" spans="1:10" s="286" customFormat="1" ht="15">
      <c r="A13" s="3"/>
      <c r="B13" s="615"/>
      <c r="C13" s="616"/>
      <c r="D13" s="617"/>
      <c r="E13" s="617">
        <v>3</v>
      </c>
      <c r="F13" s="626" t="s">
        <v>159</v>
      </c>
      <c r="G13" s="619">
        <v>186627.5940220583</v>
      </c>
      <c r="H13" s="613">
        <f t="shared" si="0"/>
        <v>-64346.67897000001</v>
      </c>
      <c r="I13" s="620">
        <f>'8. Mérleg'!C7</f>
        <v>122280.91505205829</v>
      </c>
      <c r="J13" s="287"/>
    </row>
    <row r="14" spans="1:10" s="286" customFormat="1" ht="15">
      <c r="A14" s="3"/>
      <c r="B14" s="615"/>
      <c r="C14" s="616"/>
      <c r="D14" s="617"/>
      <c r="E14" s="617">
        <v>4</v>
      </c>
      <c r="F14" s="626" t="s">
        <v>162</v>
      </c>
      <c r="G14" s="624">
        <v>0</v>
      </c>
      <c r="H14" s="613">
        <v>0</v>
      </c>
      <c r="I14" s="620">
        <v>0</v>
      </c>
      <c r="J14" s="287"/>
    </row>
    <row r="15" spans="1:9" ht="15">
      <c r="A15" s="3"/>
      <c r="B15" s="627"/>
      <c r="C15" s="617"/>
      <c r="D15" s="617"/>
      <c r="E15" s="628"/>
      <c r="F15" s="629"/>
      <c r="G15" s="630"/>
      <c r="H15" s="613">
        <f t="shared" si="0"/>
        <v>0</v>
      </c>
      <c r="I15" s="631"/>
    </row>
    <row r="16" spans="1:23" s="285" customFormat="1" ht="15.75" customHeight="1">
      <c r="A16" s="3"/>
      <c r="B16" s="609"/>
      <c r="C16" s="610"/>
      <c r="D16" s="611">
        <v>2</v>
      </c>
      <c r="E16" s="611"/>
      <c r="F16" s="612" t="s">
        <v>10</v>
      </c>
      <c r="G16" s="613">
        <v>5457729.19194</v>
      </c>
      <c r="H16" s="613">
        <f>I16-G16</f>
        <v>-1615199.929639286</v>
      </c>
      <c r="I16" s="614">
        <f>SUM(I17:I19)</f>
        <v>3842529.2623007144</v>
      </c>
      <c r="J16" s="284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</row>
    <row r="17" spans="1:10" s="286" customFormat="1" ht="15">
      <c r="A17" s="3"/>
      <c r="B17" s="615"/>
      <c r="C17" s="616"/>
      <c r="D17" s="617"/>
      <c r="E17" s="611">
        <v>1</v>
      </c>
      <c r="F17" s="612" t="s">
        <v>116</v>
      </c>
      <c r="G17" s="619">
        <v>4496110.9895</v>
      </c>
      <c r="H17" s="619">
        <f>I17-G17</f>
        <v>-1309571.0469999998</v>
      </c>
      <c r="I17" s="620">
        <f>'8. Mérleg'!C12</f>
        <v>3186539.9425000004</v>
      </c>
      <c r="J17" s="287"/>
    </row>
    <row r="18" spans="1:10" s="286" customFormat="1" ht="15">
      <c r="A18" s="3"/>
      <c r="B18" s="615"/>
      <c r="C18" s="616"/>
      <c r="D18" s="617"/>
      <c r="E18" s="617">
        <v>2</v>
      </c>
      <c r="F18" s="626" t="s">
        <v>161</v>
      </c>
      <c r="G18" s="619">
        <v>957056.3374400001</v>
      </c>
      <c r="H18" s="619">
        <f>I18-G18</f>
        <v>-305628.88263928646</v>
      </c>
      <c r="I18" s="620">
        <f>'8. Mérleg'!C13</f>
        <v>651427.4548007137</v>
      </c>
      <c r="J18" s="287"/>
    </row>
    <row r="19" spans="1:10" s="286" customFormat="1" ht="15">
      <c r="A19" s="3"/>
      <c r="B19" s="615"/>
      <c r="C19" s="616"/>
      <c r="D19" s="617"/>
      <c r="E19" s="617">
        <v>3</v>
      </c>
      <c r="F19" s="626" t="s">
        <v>163</v>
      </c>
      <c r="G19" s="619">
        <v>4561.865</v>
      </c>
      <c r="H19" s="619">
        <f>I19-G19</f>
        <v>0</v>
      </c>
      <c r="I19" s="620">
        <f>'8. Mérleg'!C14</f>
        <v>4561.865</v>
      </c>
      <c r="J19" s="287"/>
    </row>
    <row r="20" spans="1:10" s="286" customFormat="1" ht="15">
      <c r="A20" s="3"/>
      <c r="B20" s="615"/>
      <c r="C20" s="616"/>
      <c r="D20" s="617"/>
      <c r="E20" s="617"/>
      <c r="F20" s="626" t="s">
        <v>164</v>
      </c>
      <c r="G20" s="619">
        <v>5644356.785962058</v>
      </c>
      <c r="H20" s="619">
        <f>I20-G20</f>
        <v>-1679546.6086092857</v>
      </c>
      <c r="I20" s="620">
        <f>I16+I7</f>
        <v>3964810.1773527726</v>
      </c>
      <c r="J20" s="287"/>
    </row>
    <row r="21" spans="1:10" s="286" customFormat="1" ht="36" customHeight="1">
      <c r="A21" s="3"/>
      <c r="B21" s="615"/>
      <c r="C21" s="616"/>
      <c r="D21" s="617"/>
      <c r="E21" s="617"/>
      <c r="F21" s="626" t="s">
        <v>165</v>
      </c>
      <c r="G21" s="619"/>
      <c r="H21" s="619">
        <v>0</v>
      </c>
      <c r="I21" s="620">
        <v>0</v>
      </c>
      <c r="J21" s="287"/>
    </row>
    <row r="22" spans="1:10" s="286" customFormat="1" ht="15">
      <c r="A22" s="3"/>
      <c r="B22" s="615"/>
      <c r="C22" s="616"/>
      <c r="D22" s="617"/>
      <c r="E22" s="617"/>
      <c r="F22" s="626" t="s">
        <v>166</v>
      </c>
      <c r="G22" s="624"/>
      <c r="H22" s="619"/>
      <c r="I22" s="620"/>
      <c r="J22" s="287"/>
    </row>
    <row r="23" spans="1:10" s="286" customFormat="1" ht="15">
      <c r="A23" s="3"/>
      <c r="B23" s="615"/>
      <c r="C23" s="616"/>
      <c r="D23" s="617"/>
      <c r="E23" s="617"/>
      <c r="F23" s="626" t="s">
        <v>12</v>
      </c>
      <c r="G23" s="624"/>
      <c r="H23" s="619"/>
      <c r="I23" s="620"/>
      <c r="J23" s="287"/>
    </row>
    <row r="24" spans="1:10" s="286" customFormat="1" ht="15">
      <c r="A24" s="3"/>
      <c r="B24" s="615"/>
      <c r="C24" s="616"/>
      <c r="D24" s="617"/>
      <c r="E24" s="617"/>
      <c r="F24" s="626" t="s">
        <v>167</v>
      </c>
      <c r="G24" s="624"/>
      <c r="H24" s="619"/>
      <c r="I24" s="620"/>
      <c r="J24" s="287"/>
    </row>
    <row r="25" spans="1:10" s="286" customFormat="1" ht="15">
      <c r="A25" s="3"/>
      <c r="B25" s="615"/>
      <c r="C25" s="616"/>
      <c r="D25" s="617"/>
      <c r="E25" s="617"/>
      <c r="F25" s="626" t="s">
        <v>168</v>
      </c>
      <c r="G25" s="624">
        <v>27339</v>
      </c>
      <c r="H25" s="619">
        <f>I25-G25</f>
        <v>-6087</v>
      </c>
      <c r="I25" s="620">
        <f>'8. Mérleg'!C23</f>
        <v>21252</v>
      </c>
      <c r="J25" s="287"/>
    </row>
    <row r="26" spans="1:10" s="286" customFormat="1" ht="15">
      <c r="A26" s="3"/>
      <c r="B26" s="615"/>
      <c r="C26" s="616"/>
      <c r="D26" s="617"/>
      <c r="E26" s="617"/>
      <c r="F26" s="626" t="s">
        <v>13</v>
      </c>
      <c r="G26" s="624"/>
      <c r="H26" s="619"/>
      <c r="I26" s="620"/>
      <c r="J26" s="287"/>
    </row>
    <row r="27" spans="1:10" s="286" customFormat="1" ht="15">
      <c r="A27" s="3"/>
      <c r="B27" s="615"/>
      <c r="C27" s="616"/>
      <c r="D27" s="617"/>
      <c r="E27" s="617"/>
      <c r="F27" s="632" t="s">
        <v>14</v>
      </c>
      <c r="G27" s="624"/>
      <c r="H27" s="619"/>
      <c r="I27" s="620"/>
      <c r="J27" s="287"/>
    </row>
    <row r="28" spans="1:10" s="286" customFormat="1" ht="15">
      <c r="A28" s="3"/>
      <c r="B28" s="615"/>
      <c r="C28" s="616"/>
      <c r="D28" s="617"/>
      <c r="E28" s="617"/>
      <c r="F28" s="632" t="s">
        <v>169</v>
      </c>
      <c r="G28" s="624"/>
      <c r="H28" s="619"/>
      <c r="I28" s="620"/>
      <c r="J28" s="287"/>
    </row>
    <row r="29" spans="1:10" s="286" customFormat="1" ht="15">
      <c r="A29" s="3"/>
      <c r="B29" s="615"/>
      <c r="C29" s="616"/>
      <c r="D29" s="617"/>
      <c r="E29" s="617"/>
      <c r="F29" s="626" t="s">
        <v>170</v>
      </c>
      <c r="G29" s="624"/>
      <c r="H29" s="619"/>
      <c r="I29" s="620"/>
      <c r="J29" s="287"/>
    </row>
    <row r="30" spans="1:10" s="288" customFormat="1" ht="15.75" thickBot="1">
      <c r="A30" s="3"/>
      <c r="B30" s="633"/>
      <c r="C30" s="634"/>
      <c r="D30" s="635"/>
      <c r="E30" s="635"/>
      <c r="F30" s="636" t="s">
        <v>171</v>
      </c>
      <c r="G30" s="637">
        <v>5671695.785962058</v>
      </c>
      <c r="H30" s="637">
        <f>I30-G30</f>
        <v>-1685633.6086092857</v>
      </c>
      <c r="I30" s="638">
        <f>I20-I29+I21+I25</f>
        <v>3986062.1773527726</v>
      </c>
      <c r="J30" s="289"/>
    </row>
    <row r="31" ht="15.75" thickTop="1"/>
  </sheetData>
  <sheetProtection/>
  <mergeCells count="3">
    <mergeCell ref="B1:I1"/>
    <mergeCell ref="B2:I2"/>
    <mergeCell ref="B3:I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4" r:id="rId1"/>
  <rowBreaks count="1" manualBreakCount="1">
    <brk id="18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20"/>
  <sheetViews>
    <sheetView view="pageLayout" workbookViewId="0" topLeftCell="A89">
      <selection activeCell="K81" sqref="K81"/>
    </sheetView>
  </sheetViews>
  <sheetFormatPr defaultColWidth="9.125" defaultRowHeight="12.75"/>
  <cols>
    <col min="1" max="1" width="4.50390625" style="359" customWidth="1"/>
    <col min="2" max="2" width="5.50390625" style="359" customWidth="1"/>
    <col min="3" max="3" width="4.125" style="359" customWidth="1"/>
    <col min="4" max="4" width="5.625" style="359" customWidth="1"/>
    <col min="5" max="5" width="29.875" style="359" customWidth="1"/>
    <col min="6" max="6" width="11.375" style="360" customWidth="1"/>
    <col min="7" max="7" width="14.625" style="359" customWidth="1"/>
    <col min="8" max="8" width="17.50390625" style="359" customWidth="1"/>
    <col min="9" max="9" width="14.625" style="359" customWidth="1"/>
    <col min="10" max="10" width="13.125" style="359" bestFit="1" customWidth="1"/>
    <col min="11" max="11" width="9.875" style="359" customWidth="1"/>
    <col min="12" max="16384" width="9.125" style="359" customWidth="1"/>
  </cols>
  <sheetData>
    <row r="1" spans="1:10" ht="12.75">
      <c r="A1" s="359" t="s">
        <v>229</v>
      </c>
      <c r="I1" s="361"/>
      <c r="J1" s="361"/>
    </row>
    <row r="2" ht="12.75">
      <c r="E2" s="362" t="s">
        <v>303</v>
      </c>
    </row>
    <row r="3" ht="12.75">
      <c r="E3" s="362" t="s">
        <v>230</v>
      </c>
    </row>
    <row r="4" ht="13.5" thickBot="1"/>
    <row r="5" spans="1:9" ht="15" customHeight="1" thickTop="1">
      <c r="A5" s="722" t="s">
        <v>231</v>
      </c>
      <c r="B5" s="723"/>
      <c r="C5" s="723"/>
      <c r="D5" s="723"/>
      <c r="E5" s="723"/>
      <c r="F5" s="723"/>
      <c r="G5" s="363"/>
      <c r="H5" s="363"/>
      <c r="I5" s="364" t="s">
        <v>232</v>
      </c>
    </row>
    <row r="6" spans="1:9" ht="12.75">
      <c r="A6" s="724"/>
      <c r="B6" s="725"/>
      <c r="C6" s="725"/>
      <c r="D6" s="725"/>
      <c r="E6" s="725"/>
      <c r="F6" s="725"/>
      <c r="G6" s="365"/>
      <c r="H6" s="365"/>
      <c r="I6" s="366">
        <f>I45+I8+I55+I51</f>
        <v>3986062.177352772</v>
      </c>
    </row>
    <row r="7" spans="1:9" ht="12.75">
      <c r="A7" s="367"/>
      <c r="B7" s="368"/>
      <c r="C7" s="368"/>
      <c r="D7" s="368"/>
      <c r="E7" s="368"/>
      <c r="F7" s="369"/>
      <c r="G7" s="368"/>
      <c r="H7" s="368"/>
      <c r="I7" s="370"/>
    </row>
    <row r="8" spans="1:9" ht="12.75">
      <c r="A8" s="367"/>
      <c r="B8" s="371" t="s">
        <v>233</v>
      </c>
      <c r="C8" s="365"/>
      <c r="D8" s="365"/>
      <c r="E8" s="365"/>
      <c r="F8" s="372"/>
      <c r="G8" s="365"/>
      <c r="H8" s="365"/>
      <c r="I8" s="366">
        <f>H9+H33+H51+I39</f>
        <v>2176603.978800714</v>
      </c>
    </row>
    <row r="9" spans="1:9" ht="12.75">
      <c r="A9" s="367"/>
      <c r="B9" s="373" t="s">
        <v>234</v>
      </c>
      <c r="C9" s="374"/>
      <c r="D9" s="374"/>
      <c r="E9" s="374"/>
      <c r="F9" s="375"/>
      <c r="G9" s="374"/>
      <c r="H9" s="373">
        <f>H10+H20+H28+H15+H24+1</f>
        <v>117184.77535</v>
      </c>
      <c r="I9" s="376"/>
    </row>
    <row r="10" spans="1:9" ht="13.5">
      <c r="A10" s="367"/>
      <c r="B10" s="377"/>
      <c r="C10" s="378" t="s">
        <v>226</v>
      </c>
      <c r="D10" s="379"/>
      <c r="E10" s="379"/>
      <c r="F10" s="369"/>
      <c r="G10" s="368"/>
      <c r="H10" s="378">
        <f>I64</f>
        <v>71632.875</v>
      </c>
      <c r="I10" s="380"/>
    </row>
    <row r="11" spans="1:9" ht="12.75">
      <c r="A11" s="367"/>
      <c r="B11" s="381"/>
      <c r="C11" s="382" t="s">
        <v>235</v>
      </c>
      <c r="D11" s="383"/>
      <c r="E11" s="383"/>
      <c r="F11" s="384"/>
      <c r="G11" s="383"/>
      <c r="H11" s="385">
        <f>H10-H13-H12:I12</f>
        <v>64557.172</v>
      </c>
      <c r="I11" s="380"/>
    </row>
    <row r="12" spans="1:9" ht="12.75">
      <c r="A12" s="367"/>
      <c r="B12" s="381"/>
      <c r="C12" s="418" t="s">
        <v>304</v>
      </c>
      <c r="D12" s="596"/>
      <c r="E12" s="596"/>
      <c r="F12" s="597"/>
      <c r="G12" s="596"/>
      <c r="H12" s="598">
        <f>'[3]Beruházás (2)'!B36/1000</f>
        <v>7075.703</v>
      </c>
      <c r="I12" s="380"/>
    </row>
    <row r="13" spans="1:9" ht="12.75">
      <c r="A13" s="367"/>
      <c r="B13" s="381"/>
      <c r="C13" s="386" t="s">
        <v>236</v>
      </c>
      <c r="D13" s="386"/>
      <c r="E13" s="386"/>
      <c r="F13" s="387"/>
      <c r="G13" s="386"/>
      <c r="H13" s="386">
        <v>0</v>
      </c>
      <c r="I13" s="380"/>
    </row>
    <row r="14" spans="1:9" s="395" customFormat="1" ht="12.75">
      <c r="A14" s="388"/>
      <c r="B14" s="389"/>
      <c r="C14" s="390"/>
      <c r="D14" s="391"/>
      <c r="E14" s="392"/>
      <c r="F14" s="393"/>
      <c r="G14" s="393"/>
      <c r="H14" s="393"/>
      <c r="I14" s="394"/>
    </row>
    <row r="15" spans="1:9" s="395" customFormat="1" ht="12.75">
      <c r="A15" s="388"/>
      <c r="B15" s="389"/>
      <c r="C15" s="390" t="s">
        <v>237</v>
      </c>
      <c r="D15" s="391"/>
      <c r="E15" s="392"/>
      <c r="F15" s="393"/>
      <c r="G15" s="393"/>
      <c r="H15" s="393">
        <f>I65</f>
        <v>36716.277</v>
      </c>
      <c r="I15" s="394"/>
    </row>
    <row r="16" spans="1:9" ht="12.75">
      <c r="A16" s="367"/>
      <c r="B16" s="381"/>
      <c r="C16" s="386" t="s">
        <v>236</v>
      </c>
      <c r="D16" s="386"/>
      <c r="E16" s="386"/>
      <c r="F16" s="387"/>
      <c r="G16" s="386"/>
      <c r="H16" s="386">
        <v>21252</v>
      </c>
      <c r="I16" s="380"/>
    </row>
    <row r="17" spans="1:9" ht="12.75">
      <c r="A17" s="367"/>
      <c r="B17" s="381"/>
      <c r="C17" s="386" t="s">
        <v>238</v>
      </c>
      <c r="D17" s="386"/>
      <c r="E17" s="386"/>
      <c r="F17" s="387"/>
      <c r="G17" s="386"/>
      <c r="H17" s="386">
        <f>'[3]Beruházás (2)'!B43/1000</f>
        <v>4561.865</v>
      </c>
      <c r="I17" s="380"/>
    </row>
    <row r="18" spans="1:9" ht="12.75">
      <c r="A18" s="367"/>
      <c r="B18" s="381"/>
      <c r="C18" s="382" t="s">
        <v>235</v>
      </c>
      <c r="D18" s="383"/>
      <c r="E18" s="383"/>
      <c r="F18" s="384"/>
      <c r="G18" s="383"/>
      <c r="H18" s="385">
        <f>H15-H16-H17</f>
        <v>10902.412000000002</v>
      </c>
      <c r="I18" s="380"/>
    </row>
    <row r="19" spans="1:9" s="395" customFormat="1" ht="12.75">
      <c r="A19" s="388"/>
      <c r="B19" s="381"/>
      <c r="C19" s="396"/>
      <c r="D19" s="393"/>
      <c r="E19" s="393"/>
      <c r="F19" s="396"/>
      <c r="G19" s="393"/>
      <c r="H19" s="393"/>
      <c r="I19" s="394"/>
    </row>
    <row r="20" spans="1:9" s="401" customFormat="1" ht="12.75">
      <c r="A20" s="397"/>
      <c r="B20" s="398" t="s">
        <v>239</v>
      </c>
      <c r="C20" s="399"/>
      <c r="D20" s="390"/>
      <c r="E20" s="390"/>
      <c r="F20" s="399"/>
      <c r="G20" s="390"/>
      <c r="H20" s="390">
        <f>I69</f>
        <v>1079.5</v>
      </c>
      <c r="I20" s="400"/>
    </row>
    <row r="21" spans="1:9" ht="12.75">
      <c r="A21" s="367"/>
      <c r="B21" s="377"/>
      <c r="C21" s="368"/>
      <c r="D21" s="368"/>
      <c r="E21" s="368" t="s">
        <v>240</v>
      </c>
      <c r="F21" s="369"/>
      <c r="G21" s="402">
        <f>H69</f>
        <v>229.50000000000003</v>
      </c>
      <c r="H21" s="368"/>
      <c r="I21" s="370"/>
    </row>
    <row r="22" spans="1:9" ht="12.75">
      <c r="A22" s="367"/>
      <c r="B22" s="726" t="s">
        <v>241</v>
      </c>
      <c r="C22" s="726"/>
      <c r="D22" s="726"/>
      <c r="E22" s="726"/>
      <c r="F22" s="403"/>
      <c r="G22" s="404"/>
      <c r="H22" s="404">
        <f>H20-G21</f>
        <v>850</v>
      </c>
      <c r="I22" s="370"/>
    </row>
    <row r="23" spans="1:9" s="395" customFormat="1" ht="12.75">
      <c r="A23" s="388"/>
      <c r="B23" s="405"/>
      <c r="C23" s="405"/>
      <c r="D23" s="405"/>
      <c r="E23" s="405"/>
      <c r="F23" s="406"/>
      <c r="G23" s="393"/>
      <c r="H23" s="393"/>
      <c r="I23" s="394"/>
    </row>
    <row r="24" spans="1:9" ht="12.75">
      <c r="A24" s="367"/>
      <c r="B24" s="368"/>
      <c r="C24" s="378" t="s">
        <v>242</v>
      </c>
      <c r="D24" s="378"/>
      <c r="E24" s="407"/>
      <c r="F24" s="408"/>
      <c r="G24" s="409"/>
      <c r="H24" s="378">
        <f>I71</f>
        <v>4153.5875</v>
      </c>
      <c r="I24" s="370"/>
    </row>
    <row r="25" spans="1:9" ht="12.75">
      <c r="A25" s="367"/>
      <c r="B25" s="377"/>
      <c r="C25" s="368"/>
      <c r="D25" s="368"/>
      <c r="E25" s="368" t="s">
        <v>240</v>
      </c>
      <c r="F25" s="369"/>
      <c r="G25" s="402">
        <f>'10. Tábla'!H71</f>
        <v>2943.3375</v>
      </c>
      <c r="H25" s="368"/>
      <c r="I25" s="370"/>
    </row>
    <row r="26" spans="1:10" s="395" customFormat="1" ht="24" customHeight="1">
      <c r="A26" s="388"/>
      <c r="B26" s="382" t="s">
        <v>235</v>
      </c>
      <c r="C26" s="383"/>
      <c r="D26" s="383"/>
      <c r="E26" s="384"/>
      <c r="F26" s="383"/>
      <c r="G26" s="385"/>
      <c r="H26" s="382">
        <f>H24-G25+1</f>
        <v>1211.2499999999995</v>
      </c>
      <c r="I26" s="394"/>
      <c r="J26" s="401"/>
    </row>
    <row r="27" spans="1:9" ht="12.75">
      <c r="A27" s="367"/>
      <c r="B27" s="368"/>
      <c r="C27" s="368"/>
      <c r="D27" s="368"/>
      <c r="E27" s="391"/>
      <c r="F27" s="392"/>
      <c r="G27" s="368"/>
      <c r="H27" s="368"/>
      <c r="I27" s="380"/>
    </row>
    <row r="28" spans="1:9" s="395" customFormat="1" ht="14.25" customHeight="1">
      <c r="A28" s="727" t="str">
        <f>C67</f>
        <v>Válogató és átrakó létesítmények beruházásai</v>
      </c>
      <c r="B28" s="728"/>
      <c r="C28" s="728"/>
      <c r="D28" s="728"/>
      <c r="E28" s="728"/>
      <c r="F28" s="406"/>
      <c r="G28" s="393"/>
      <c r="H28" s="393">
        <f>I67</f>
        <v>3601.53585</v>
      </c>
      <c r="I28" s="394"/>
    </row>
    <row r="29" spans="1:9" ht="12.75">
      <c r="A29" s="367"/>
      <c r="B29" s="377"/>
      <c r="C29" s="368"/>
      <c r="D29" s="368"/>
      <c r="E29" s="368" t="s">
        <v>240</v>
      </c>
      <c r="F29" s="369"/>
      <c r="G29" s="402">
        <f>H67</f>
        <v>765.6808500000001</v>
      </c>
      <c r="H29" s="368"/>
      <c r="I29" s="370"/>
    </row>
    <row r="30" spans="1:9" ht="12.75">
      <c r="A30" s="367"/>
      <c r="B30" s="381"/>
      <c r="C30" s="382" t="s">
        <v>235</v>
      </c>
      <c r="D30" s="383"/>
      <c r="E30" s="383"/>
      <c r="F30" s="384"/>
      <c r="G30" s="383"/>
      <c r="H30" s="385">
        <f>H28-G29</f>
        <v>2835.855</v>
      </c>
      <c r="I30" s="380"/>
    </row>
    <row r="31" spans="1:9" ht="12.75">
      <c r="A31" s="367"/>
      <c r="B31" s="377"/>
      <c r="C31" s="368"/>
      <c r="D31" s="368"/>
      <c r="E31" s="368"/>
      <c r="F31" s="369"/>
      <c r="G31" s="393"/>
      <c r="H31" s="368"/>
      <c r="I31" s="370"/>
    </row>
    <row r="32" spans="1:9" ht="12.75">
      <c r="A32" s="367"/>
      <c r="B32" s="368"/>
      <c r="C32" s="368"/>
      <c r="D32" s="368"/>
      <c r="E32" s="391"/>
      <c r="F32" s="392"/>
      <c r="G32" s="368"/>
      <c r="H32" s="368"/>
      <c r="I32" s="380"/>
    </row>
    <row r="33" spans="1:9" ht="12.75">
      <c r="A33" s="367"/>
      <c r="B33" s="410" t="s">
        <v>243</v>
      </c>
      <c r="C33" s="410"/>
      <c r="D33" s="410"/>
      <c r="E33" s="411"/>
      <c r="F33" s="412"/>
      <c r="G33" s="411"/>
      <c r="H33" s="413">
        <f>I74+H36</f>
        <v>1492285.956</v>
      </c>
      <c r="I33" s="380"/>
    </row>
    <row r="34" spans="1:9" ht="12.75">
      <c r="A34" s="367"/>
      <c r="B34" s="377"/>
      <c r="C34" s="368"/>
      <c r="D34" s="368"/>
      <c r="E34" s="368" t="s">
        <v>240</v>
      </c>
      <c r="F34" s="369"/>
      <c r="G34" s="414">
        <v>0</v>
      </c>
      <c r="H34" s="368"/>
      <c r="I34" s="380"/>
    </row>
    <row r="35" spans="1:9" ht="12.75">
      <c r="A35" s="367"/>
      <c r="B35" s="368"/>
      <c r="C35" s="368"/>
      <c r="D35" s="368"/>
      <c r="E35" s="415" t="s">
        <v>244</v>
      </c>
      <c r="F35" s="416">
        <v>1</v>
      </c>
      <c r="G35" s="417"/>
      <c r="H35" s="418">
        <f>I74</f>
        <v>1492285.956</v>
      </c>
      <c r="I35" s="380"/>
    </row>
    <row r="36" spans="1:9" ht="12.75">
      <c r="A36" s="367"/>
      <c r="B36" s="368"/>
      <c r="C36" s="410" t="s">
        <v>245</v>
      </c>
      <c r="D36" s="410"/>
      <c r="E36" s="419"/>
      <c r="F36" s="420"/>
      <c r="G36" s="421"/>
      <c r="H36" s="410">
        <f>I75</f>
        <v>0</v>
      </c>
      <c r="I36" s="380"/>
    </row>
    <row r="37" spans="1:9" ht="12.75">
      <c r="A37" s="367"/>
      <c r="B37" s="368"/>
      <c r="C37" s="382"/>
      <c r="D37" s="382"/>
      <c r="E37" s="422" t="s">
        <v>246</v>
      </c>
      <c r="F37" s="423"/>
      <c r="G37" s="382"/>
      <c r="H37" s="382">
        <f>H36</f>
        <v>0</v>
      </c>
      <c r="I37" s="380"/>
    </row>
    <row r="38" spans="1:9" ht="12.75">
      <c r="A38" s="367"/>
      <c r="B38" s="368"/>
      <c r="C38" s="410"/>
      <c r="D38" s="393"/>
      <c r="E38" s="424"/>
      <c r="F38" s="424"/>
      <c r="G38" s="425"/>
      <c r="H38" s="393"/>
      <c r="I38" s="394"/>
    </row>
    <row r="39" spans="1:9" ht="12.75">
      <c r="A39" s="367"/>
      <c r="B39" s="368"/>
      <c r="C39" s="410" t="s">
        <v>249</v>
      </c>
      <c r="D39" s="393"/>
      <c r="E39" s="424"/>
      <c r="F39" s="424"/>
      <c r="G39" s="425"/>
      <c r="H39" s="393"/>
      <c r="I39" s="394">
        <f>I78+I81</f>
        <v>567133.2474507138</v>
      </c>
    </row>
    <row r="40" spans="1:9" ht="12.75">
      <c r="A40" s="367"/>
      <c r="B40" s="368"/>
      <c r="C40" s="410"/>
      <c r="D40" s="393"/>
      <c r="E40" s="424"/>
      <c r="F40" s="424"/>
      <c r="G40" s="425"/>
      <c r="H40" s="414">
        <f>H81</f>
        <v>0</v>
      </c>
      <c r="I40" s="394"/>
    </row>
    <row r="41" spans="1:10" s="395" customFormat="1" ht="24" customHeight="1">
      <c r="A41" s="388"/>
      <c r="B41" s="390"/>
      <c r="C41" s="424"/>
      <c r="D41" s="424"/>
      <c r="E41" s="424"/>
      <c r="F41" s="424"/>
      <c r="G41" s="426"/>
      <c r="H41" s="393"/>
      <c r="I41" s="427"/>
      <c r="J41" s="428"/>
    </row>
    <row r="42" spans="1:10" s="395" customFormat="1" ht="24" customHeight="1">
      <c r="A42" s="388"/>
      <c r="B42" s="390"/>
      <c r="C42" s="424"/>
      <c r="D42" s="429"/>
      <c r="E42" s="429"/>
      <c r="F42" s="430" t="s">
        <v>250</v>
      </c>
      <c r="G42" s="431"/>
      <c r="H42" s="429"/>
      <c r="I42" s="432">
        <v>0</v>
      </c>
      <c r="J42" s="428"/>
    </row>
    <row r="43" spans="1:10" s="395" customFormat="1" ht="24" customHeight="1">
      <c r="A43" s="388"/>
      <c r="B43" s="390"/>
      <c r="C43" s="424"/>
      <c r="D43" s="382" t="s">
        <v>246</v>
      </c>
      <c r="E43" s="383"/>
      <c r="F43" s="383"/>
      <c r="G43" s="433"/>
      <c r="H43" s="382"/>
      <c r="I43" s="434">
        <f>I39-H40-I44-1</f>
        <v>562467.7344507137</v>
      </c>
      <c r="J43" s="428"/>
    </row>
    <row r="44" spans="1:10" s="395" customFormat="1" ht="24" customHeight="1">
      <c r="A44" s="388"/>
      <c r="B44" s="390"/>
      <c r="C44" s="424"/>
      <c r="D44" s="393" t="s">
        <v>251</v>
      </c>
      <c r="E44" s="424"/>
      <c r="F44" s="424"/>
      <c r="G44" s="425"/>
      <c r="H44" s="393"/>
      <c r="I44" s="394">
        <f>'[3]Beruházás (2)'!B39/1000</f>
        <v>4664.513</v>
      </c>
      <c r="J44" s="428"/>
    </row>
    <row r="45" spans="1:9" ht="12.75">
      <c r="A45" s="367"/>
      <c r="B45" s="371" t="s">
        <v>252</v>
      </c>
      <c r="C45" s="365"/>
      <c r="D45" s="365"/>
      <c r="E45" s="365"/>
      <c r="F45" s="372"/>
      <c r="G45" s="365"/>
      <c r="H45" s="365"/>
      <c r="I45" s="366">
        <f>I46</f>
        <v>33680.999577758295</v>
      </c>
    </row>
    <row r="46" spans="1:9" s="395" customFormat="1" ht="24" customHeight="1">
      <c r="A46" s="388"/>
      <c r="B46" s="410" t="s">
        <v>253</v>
      </c>
      <c r="C46" s="368"/>
      <c r="D46" s="368"/>
      <c r="E46" s="391"/>
      <c r="F46" s="392"/>
      <c r="G46" s="368"/>
      <c r="H46" s="368"/>
      <c r="I46" s="427">
        <f>I83</f>
        <v>33680.999577758295</v>
      </c>
    </row>
    <row r="47" spans="1:9" s="395" customFormat="1" ht="24" customHeight="1">
      <c r="A47" s="367" t="s">
        <v>254</v>
      </c>
      <c r="B47" s="393"/>
      <c r="C47" s="368"/>
      <c r="D47" s="368"/>
      <c r="E47" s="391"/>
      <c r="F47" s="392"/>
      <c r="G47" s="368"/>
      <c r="H47" s="414">
        <f>H89</f>
        <v>1589.9552100000003</v>
      </c>
      <c r="I47" s="394"/>
    </row>
    <row r="48" spans="1:9" s="395" customFormat="1" ht="24" customHeight="1">
      <c r="A48" s="388"/>
      <c r="B48" s="368"/>
      <c r="C48" s="368" t="s">
        <v>255</v>
      </c>
      <c r="D48" s="368"/>
      <c r="E48" s="391"/>
      <c r="F48" s="392"/>
      <c r="G48" s="368"/>
      <c r="H48" s="368"/>
      <c r="I48" s="394">
        <f>I46-H47</f>
        <v>32091.044367758295</v>
      </c>
    </row>
    <row r="49" spans="1:9" s="395" customFormat="1" ht="24" customHeight="1">
      <c r="A49" s="388"/>
      <c r="B49" s="368"/>
      <c r="C49" s="393"/>
      <c r="D49" s="382" t="s">
        <v>246</v>
      </c>
      <c r="E49" s="422"/>
      <c r="F49" s="423"/>
      <c r="G49" s="382"/>
      <c r="H49" s="382"/>
      <c r="I49" s="434">
        <f>I48</f>
        <v>32091.044367758295</v>
      </c>
    </row>
    <row r="50" spans="1:9" s="395" customFormat="1" ht="15" customHeight="1">
      <c r="A50" s="388"/>
      <c r="B50" s="368"/>
      <c r="C50" s="381"/>
      <c r="D50" s="393"/>
      <c r="E50" s="381"/>
      <c r="F50" s="396"/>
      <c r="G50" s="393"/>
      <c r="H50" s="393"/>
      <c r="I50" s="394"/>
    </row>
    <row r="51" spans="1:9" ht="12.75">
      <c r="A51" s="367"/>
      <c r="B51" s="368"/>
      <c r="C51" s="410" t="s">
        <v>247</v>
      </c>
      <c r="D51" s="393"/>
      <c r="E51" s="424"/>
      <c r="F51" s="424"/>
      <c r="G51" s="425"/>
      <c r="H51" s="393"/>
      <c r="I51" s="394">
        <f>I92</f>
        <v>1687177.2835000001</v>
      </c>
    </row>
    <row r="52" spans="1:9" ht="12.75">
      <c r="A52" s="367"/>
      <c r="B52" s="368"/>
      <c r="C52" s="368"/>
      <c r="D52" s="368"/>
      <c r="E52" s="415" t="s">
        <v>248</v>
      </c>
      <c r="F52" s="416"/>
      <c r="G52" s="417"/>
      <c r="H52" s="418"/>
      <c r="I52" s="370">
        <f>I51:J51</f>
        <v>1687177.2835000001</v>
      </c>
    </row>
    <row r="53" spans="1:9" s="395" customFormat="1" ht="13.5">
      <c r="A53" s="388"/>
      <c r="B53" s="368"/>
      <c r="C53" s="368"/>
      <c r="D53" s="368"/>
      <c r="E53" s="368"/>
      <c r="F53" s="426"/>
      <c r="G53" s="424"/>
      <c r="H53" s="424"/>
      <c r="I53" s="435"/>
    </row>
    <row r="54" spans="1:9" s="395" customFormat="1" ht="13.5">
      <c r="A54" s="388"/>
      <c r="B54" s="368"/>
      <c r="C54" s="368"/>
      <c r="D54" s="368"/>
      <c r="E54" s="368"/>
      <c r="F54" s="426"/>
      <c r="G54" s="424"/>
      <c r="H54" s="424"/>
      <c r="I54" s="435"/>
    </row>
    <row r="55" spans="1:9" s="395" customFormat="1" ht="13.5">
      <c r="A55" s="388"/>
      <c r="B55" s="424" t="s">
        <v>256</v>
      </c>
      <c r="C55" s="410"/>
      <c r="D55" s="410"/>
      <c r="E55" s="368"/>
      <c r="F55" s="426"/>
      <c r="G55" s="424"/>
      <c r="H55" s="424"/>
      <c r="I55" s="435">
        <f>I56</f>
        <v>88599.9154743</v>
      </c>
    </row>
    <row r="56" spans="1:9" s="395" customFormat="1" ht="26.25" customHeight="1">
      <c r="A56" s="388"/>
      <c r="B56" s="729" t="s">
        <v>257</v>
      </c>
      <c r="C56" s="730"/>
      <c r="D56" s="730"/>
      <c r="E56" s="730"/>
      <c r="F56" s="384"/>
      <c r="G56" s="383"/>
      <c r="H56" s="383"/>
      <c r="I56" s="434">
        <f>I95</f>
        <v>88599.9154743</v>
      </c>
    </row>
    <row r="57" spans="1:9" s="395" customFormat="1" ht="13.5">
      <c r="A57" s="388"/>
      <c r="B57" s="424"/>
      <c r="C57" s="424"/>
      <c r="D57" s="424"/>
      <c r="E57" s="424"/>
      <c r="F57" s="426"/>
      <c r="G57" s="424"/>
      <c r="H57" s="424"/>
      <c r="I57" s="435"/>
    </row>
    <row r="58" spans="1:10" ht="13.5">
      <c r="A58" s="436"/>
      <c r="B58" s="393"/>
      <c r="C58" s="393"/>
      <c r="D58" s="393"/>
      <c r="E58" s="393"/>
      <c r="F58" s="406"/>
      <c r="G58" s="393"/>
      <c r="H58" s="393"/>
      <c r="I58" s="437"/>
      <c r="J58" s="438"/>
    </row>
    <row r="59" spans="1:9" s="443" customFormat="1" ht="15" customHeight="1">
      <c r="A59" s="439" t="s">
        <v>258</v>
      </c>
      <c r="B59" s="440"/>
      <c r="C59" s="440"/>
      <c r="D59" s="440"/>
      <c r="E59" s="440"/>
      <c r="F59" s="440"/>
      <c r="G59" s="441" t="s">
        <v>259</v>
      </c>
      <c r="H59" s="441" t="s">
        <v>260</v>
      </c>
      <c r="I59" s="442" t="s">
        <v>261</v>
      </c>
    </row>
    <row r="60" spans="1:10" ht="15.75" customHeight="1">
      <c r="A60" s="439"/>
      <c r="B60" s="440"/>
      <c r="C60" s="440"/>
      <c r="D60" s="440"/>
      <c r="E60" s="440"/>
      <c r="F60" s="440"/>
      <c r="G60" s="383">
        <f>G62+G83+G94+P80</f>
        <v>3303273.6261037956</v>
      </c>
      <c r="H60" s="383">
        <f>H62+H83+H94+Q80-1</f>
        <v>682787.5512489765</v>
      </c>
      <c r="I60" s="444">
        <f>I62+I83+I94+R80</f>
        <v>3986062.177352772</v>
      </c>
      <c r="J60" s="445"/>
    </row>
    <row r="61" spans="1:10" ht="12.75">
      <c r="A61" s="367"/>
      <c r="B61" s="368"/>
      <c r="C61" s="368"/>
      <c r="D61" s="368"/>
      <c r="E61" s="368"/>
      <c r="F61" s="369"/>
      <c r="G61" s="446" t="s">
        <v>262</v>
      </c>
      <c r="H61" s="446" t="s">
        <v>263</v>
      </c>
      <c r="I61" s="447" t="s">
        <v>264</v>
      </c>
      <c r="J61" s="445"/>
    </row>
    <row r="62" spans="1:11" s="443" customFormat="1" ht="12.75">
      <c r="A62" s="448"/>
      <c r="B62" s="449" t="s">
        <v>265</v>
      </c>
      <c r="C62" s="449"/>
      <c r="D62" s="449"/>
      <c r="E62" s="449"/>
      <c r="F62" s="450"/>
      <c r="G62" s="449">
        <f>G63+G73+G92+G77</f>
        <v>3183893.8662617374</v>
      </c>
      <c r="H62" s="449">
        <f>H63+H73+H92+H77</f>
        <v>679887.3960389765</v>
      </c>
      <c r="I62" s="451">
        <f>I63+I73+I92+I77</f>
        <v>3863781.262300714</v>
      </c>
      <c r="K62" s="359"/>
    </row>
    <row r="63" spans="1:11" s="443" customFormat="1" ht="12.75">
      <c r="A63" s="448"/>
      <c r="B63" s="410"/>
      <c r="C63" s="410" t="s">
        <v>266</v>
      </c>
      <c r="D63" s="410"/>
      <c r="E63" s="410"/>
      <c r="F63" s="452"/>
      <c r="G63" s="410">
        <f>G64+G69+G67+G65+G71</f>
        <v>113246.257</v>
      </c>
      <c r="H63" s="410">
        <f>H64+H69+H67+H65+H71</f>
        <v>3938.5183500000003</v>
      </c>
      <c r="I63" s="410">
        <f>I64+I69+I67+I65+I71+1</f>
        <v>117184.77535</v>
      </c>
      <c r="K63" s="359"/>
    </row>
    <row r="64" spans="1:11" s="443" customFormat="1" ht="13.5">
      <c r="A64" s="448"/>
      <c r="B64" s="410"/>
      <c r="C64" s="378" t="s">
        <v>305</v>
      </c>
      <c r="D64" s="379"/>
      <c r="E64" s="379"/>
      <c r="F64" s="452"/>
      <c r="G64" s="378">
        <f>'[3]Beruházás (2)'!L18/1000</f>
        <v>71632.875</v>
      </c>
      <c r="H64" s="378">
        <v>0</v>
      </c>
      <c r="I64" s="453">
        <f>G64+H64</f>
        <v>71632.875</v>
      </c>
      <c r="K64" s="359"/>
    </row>
    <row r="65" spans="1:9" ht="12.75">
      <c r="A65" s="367"/>
      <c r="B65" s="368"/>
      <c r="C65" s="378" t="s">
        <v>267</v>
      </c>
      <c r="D65" s="368"/>
      <c r="E65" s="368"/>
      <c r="F65" s="369"/>
      <c r="G65" s="368">
        <f>'[3]Beruházás (2)'!B44/1000</f>
        <v>36716.277</v>
      </c>
      <c r="H65" s="368">
        <v>0</v>
      </c>
      <c r="I65" s="453">
        <f>SUM(G65:H65)</f>
        <v>36716.277</v>
      </c>
    </row>
    <row r="66" spans="1:9" ht="12.75">
      <c r="A66" s="367"/>
      <c r="B66" s="368"/>
      <c r="C66" s="368"/>
      <c r="D66" s="368"/>
      <c r="E66" s="368"/>
      <c r="F66" s="369"/>
      <c r="G66" s="368"/>
      <c r="H66" s="368"/>
      <c r="I66" s="453"/>
    </row>
    <row r="67" spans="1:9" ht="12.75">
      <c r="A67" s="367"/>
      <c r="B67" s="368"/>
      <c r="C67" s="378" t="s">
        <v>268</v>
      </c>
      <c r="D67" s="378"/>
      <c r="E67" s="378"/>
      <c r="F67" s="369"/>
      <c r="G67" s="368">
        <f>'[3]Beruházás (2)'!B29/1000</f>
        <v>2835.855</v>
      </c>
      <c r="H67" s="368">
        <f>G67*0.27</f>
        <v>765.6808500000001</v>
      </c>
      <c r="I67" s="453">
        <f>SUM(G67:H67)</f>
        <v>3601.53585</v>
      </c>
    </row>
    <row r="68" spans="1:9" ht="12.75">
      <c r="A68" s="367"/>
      <c r="B68" s="368"/>
      <c r="C68" s="368"/>
      <c r="D68" s="368"/>
      <c r="E68" s="368"/>
      <c r="F68" s="369"/>
      <c r="G68" s="368"/>
      <c r="H68" s="368"/>
      <c r="I68" s="453"/>
    </row>
    <row r="69" spans="1:9" ht="12.75">
      <c r="A69" s="367"/>
      <c r="B69" s="368"/>
      <c r="C69" s="378" t="s">
        <v>239</v>
      </c>
      <c r="D69" s="378"/>
      <c r="E69" s="378"/>
      <c r="F69" s="378"/>
      <c r="G69" s="378">
        <f>'[3]Beruházás (2)'!B30/1000</f>
        <v>850</v>
      </c>
      <c r="H69" s="378">
        <f>G69*0.27</f>
        <v>229.50000000000003</v>
      </c>
      <c r="I69" s="453">
        <f>G69+H69</f>
        <v>1079.5</v>
      </c>
    </row>
    <row r="70" spans="1:9" ht="12.75">
      <c r="A70" s="367"/>
      <c r="B70" s="368"/>
      <c r="C70" s="368"/>
      <c r="D70" s="368"/>
      <c r="E70" s="368"/>
      <c r="F70" s="369"/>
      <c r="G70" s="368"/>
      <c r="H70" s="368"/>
      <c r="I70" s="370"/>
    </row>
    <row r="71" spans="1:9" ht="12.75">
      <c r="A71" s="367"/>
      <c r="B71" s="368"/>
      <c r="C71" s="378" t="s">
        <v>242</v>
      </c>
      <c r="D71" s="378"/>
      <c r="E71" s="378"/>
      <c r="F71" s="378"/>
      <c r="G71" s="378">
        <f>'[3]Beruházás (2)'!B33/1000</f>
        <v>1211.25</v>
      </c>
      <c r="H71" s="378">
        <f>'[3]Beruházás (2)'!C33/1000</f>
        <v>2943.3375</v>
      </c>
      <c r="I71" s="378">
        <f>'[3]Beruházás (2)'!D33/1000-1</f>
        <v>4153.5875</v>
      </c>
    </row>
    <row r="72" spans="1:9" ht="12.75">
      <c r="A72" s="367"/>
      <c r="B72" s="368"/>
      <c r="C72" s="378"/>
      <c r="D72" s="378"/>
      <c r="E72" s="378"/>
      <c r="F72" s="378"/>
      <c r="G72" s="378"/>
      <c r="H72" s="378"/>
      <c r="I72" s="453"/>
    </row>
    <row r="73" spans="1:9" ht="12.75">
      <c r="A73" s="367"/>
      <c r="B73" s="368"/>
      <c r="C73" s="424" t="s">
        <v>243</v>
      </c>
      <c r="D73" s="424"/>
      <c r="E73" s="424"/>
      <c r="F73" s="369"/>
      <c r="G73" s="410">
        <f>SUM(G74:G74)+G75</f>
        <v>1175028.3118110236</v>
      </c>
      <c r="H73" s="410">
        <f>SUM(H74:H74)+H75</f>
        <v>317257.6441889764</v>
      </c>
      <c r="I73" s="380">
        <f>SUM(I74:I74)+I75</f>
        <v>1492285.956</v>
      </c>
    </row>
    <row r="74" spans="1:9" ht="12.75">
      <c r="A74" s="367"/>
      <c r="B74" s="368"/>
      <c r="C74" s="390" t="s">
        <v>269</v>
      </c>
      <c r="D74" s="390"/>
      <c r="E74" s="390"/>
      <c r="F74" s="369"/>
      <c r="G74" s="368">
        <f>I74/1.27</f>
        <v>1175028.3118110236</v>
      </c>
      <c r="H74" s="368">
        <f>G74*0.27</f>
        <v>317257.6441889764</v>
      </c>
      <c r="I74" s="370">
        <f>'[3]Beruházás (2)'!F23/1000</f>
        <v>1492285.956</v>
      </c>
    </row>
    <row r="75" spans="1:9" ht="14.25" customHeight="1">
      <c r="A75" s="367"/>
      <c r="B75" s="368"/>
      <c r="C75" s="731" t="s">
        <v>270</v>
      </c>
      <c r="D75" s="731"/>
      <c r="E75" s="731"/>
      <c r="F75" s="731"/>
      <c r="G75" s="393">
        <v>0</v>
      </c>
      <c r="H75" s="393">
        <f>G75*0.27</f>
        <v>0</v>
      </c>
      <c r="I75" s="394">
        <f>G75+H75</f>
        <v>0</v>
      </c>
    </row>
    <row r="76" spans="1:9" ht="12.75">
      <c r="A76" s="367"/>
      <c r="B76" s="368"/>
      <c r="C76" s="454"/>
      <c r="D76" s="454"/>
      <c r="E76" s="454"/>
      <c r="F76" s="454"/>
      <c r="G76" s="368"/>
      <c r="H76" s="368"/>
      <c r="I76" s="370"/>
    </row>
    <row r="77" spans="1:15" ht="12.75">
      <c r="A77" s="448"/>
      <c r="B77" s="424"/>
      <c r="C77" s="732" t="s">
        <v>249</v>
      </c>
      <c r="D77" s="732"/>
      <c r="E77" s="732"/>
      <c r="F77" s="732"/>
      <c r="G77" s="410">
        <f>G78+G81</f>
        <v>567133.2474507138</v>
      </c>
      <c r="H77" s="410">
        <f>H78+H81</f>
        <v>0</v>
      </c>
      <c r="I77" s="380">
        <f>I78+I81</f>
        <v>567133.2474507138</v>
      </c>
      <c r="J77" s="443"/>
      <c r="L77" s="443"/>
      <c r="M77" s="443"/>
      <c r="N77" s="443"/>
      <c r="O77" s="443"/>
    </row>
    <row r="78" spans="1:15" ht="12.75">
      <c r="A78" s="448"/>
      <c r="B78" s="424"/>
      <c r="C78" s="378" t="s">
        <v>271</v>
      </c>
      <c r="D78" s="378"/>
      <c r="E78" s="378"/>
      <c r="F78" s="378"/>
      <c r="G78" s="378">
        <f>SUM(G79:G80)+1</f>
        <v>567133.2474507138</v>
      </c>
      <c r="H78" s="378">
        <f>SUM(H79:H80)</f>
        <v>0</v>
      </c>
      <c r="I78" s="453">
        <f>SUM(I79:I80)+1</f>
        <v>567133.2474507138</v>
      </c>
      <c r="J78" s="443"/>
      <c r="L78" s="443"/>
      <c r="M78" s="443"/>
      <c r="N78" s="443"/>
      <c r="O78" s="443"/>
    </row>
    <row r="79" spans="1:9" ht="12.75">
      <c r="A79" s="367"/>
      <c r="B79" s="393"/>
      <c r="C79" s="716" t="s">
        <v>272</v>
      </c>
      <c r="D79" s="716"/>
      <c r="E79" s="716"/>
      <c r="F79" s="368"/>
      <c r="G79" s="368">
        <v>262976.73531645525</v>
      </c>
      <c r="H79" s="368">
        <v>0</v>
      </c>
      <c r="I79" s="370">
        <v>262976.73531645525</v>
      </c>
    </row>
    <row r="80" spans="1:9" ht="12.75">
      <c r="A80" s="367"/>
      <c r="B80" s="393"/>
      <c r="C80" s="716" t="s">
        <v>291</v>
      </c>
      <c r="D80" s="716"/>
      <c r="E80" s="716"/>
      <c r="F80" s="368"/>
      <c r="G80" s="368">
        <f>('[3]felhalmozás KA'!G5+'[3]felhalmozás KA'!G6+'[3]felhalmozás KA'!H6)/1000</f>
        <v>304155.5121342586</v>
      </c>
      <c r="H80" s="368">
        <v>0</v>
      </c>
      <c r="I80" s="370">
        <f>SUM(G80:H80)</f>
        <v>304155.5121342586</v>
      </c>
    </row>
    <row r="81" spans="1:9" ht="12.75">
      <c r="A81" s="367"/>
      <c r="B81" s="393"/>
      <c r="C81" s="711" t="s">
        <v>273</v>
      </c>
      <c r="D81" s="711"/>
      <c r="E81" s="711"/>
      <c r="F81" s="368"/>
      <c r="G81" s="410">
        <v>0</v>
      </c>
      <c r="H81" s="410">
        <v>0</v>
      </c>
      <c r="I81" s="380">
        <v>0</v>
      </c>
    </row>
    <row r="82" spans="1:9" ht="12.75">
      <c r="A82" s="367"/>
      <c r="B82" s="368"/>
      <c r="C82" s="390"/>
      <c r="D82" s="393"/>
      <c r="E82" s="393"/>
      <c r="F82" s="369"/>
      <c r="G82" s="368"/>
      <c r="H82" s="368"/>
      <c r="I82" s="370"/>
    </row>
    <row r="83" spans="1:15" ht="12.75">
      <c r="A83" s="448"/>
      <c r="B83" s="449" t="s">
        <v>274</v>
      </c>
      <c r="C83" s="449"/>
      <c r="D83" s="449"/>
      <c r="E83" s="449"/>
      <c r="F83" s="450"/>
      <c r="G83" s="449">
        <f>G84+G88</f>
        <v>30779.84436775829</v>
      </c>
      <c r="H83" s="449">
        <f>H84+H88</f>
        <v>2901.1552100000004</v>
      </c>
      <c r="I83" s="451">
        <f>I84+I88</f>
        <v>33680.999577758295</v>
      </c>
      <c r="J83" s="443"/>
      <c r="L83" s="443"/>
      <c r="M83" s="443"/>
      <c r="N83" s="443"/>
      <c r="O83" s="443"/>
    </row>
    <row r="84" spans="1:11" s="443" customFormat="1" ht="12.75">
      <c r="A84" s="448"/>
      <c r="B84" s="410" t="s">
        <v>275</v>
      </c>
      <c r="C84" s="410"/>
      <c r="D84" s="410"/>
      <c r="E84" s="410"/>
      <c r="F84" s="452"/>
      <c r="G84" s="410">
        <f>G85+G86+G87</f>
        <v>16681</v>
      </c>
      <c r="H84" s="410">
        <f>H85+H86+H87</f>
        <v>0</v>
      </c>
      <c r="I84" s="380">
        <f>G84+H84</f>
        <v>16681</v>
      </c>
      <c r="K84" s="359"/>
    </row>
    <row r="85" spans="1:15" s="443" customFormat="1" ht="12.75">
      <c r="A85" s="367"/>
      <c r="B85" s="368"/>
      <c r="C85" s="368"/>
      <c r="D85" s="410"/>
      <c r="E85" s="368" t="s">
        <v>276</v>
      </c>
      <c r="F85" s="369"/>
      <c r="G85" s="368">
        <f>ROUND('[3]Személyi jellegű kiadások  '!P22/1000,0)</f>
        <v>12382</v>
      </c>
      <c r="H85" s="368">
        <v>0</v>
      </c>
      <c r="I85" s="370">
        <f>G85+H85</f>
        <v>12382</v>
      </c>
      <c r="J85" s="359"/>
      <c r="K85" s="359"/>
      <c r="L85" s="359"/>
      <c r="M85" s="359"/>
      <c r="N85" s="359"/>
      <c r="O85" s="359"/>
    </row>
    <row r="86" spans="1:15" s="443" customFormat="1" ht="12.75">
      <c r="A86" s="367"/>
      <c r="B86" s="368"/>
      <c r="C86" s="368"/>
      <c r="D86" s="410"/>
      <c r="E86" s="368" t="s">
        <v>277</v>
      </c>
      <c r="F86" s="369"/>
      <c r="G86" s="368">
        <f>ROUND('[3]Személyi jellegű kiadások  '!P28/1000,0)</f>
        <v>4004</v>
      </c>
      <c r="H86" s="368">
        <v>0</v>
      </c>
      <c r="I86" s="370">
        <f>G86+H86</f>
        <v>4004</v>
      </c>
      <c r="J86" s="359"/>
      <c r="K86" s="359"/>
      <c r="L86" s="359"/>
      <c r="M86" s="359"/>
      <c r="N86" s="359"/>
      <c r="O86" s="359"/>
    </row>
    <row r="87" spans="1:15" s="443" customFormat="1" ht="12.75">
      <c r="A87" s="367"/>
      <c r="B87" s="368"/>
      <c r="C87" s="368"/>
      <c r="D87" s="410"/>
      <c r="E87" s="368" t="s">
        <v>278</v>
      </c>
      <c r="F87" s="369"/>
      <c r="G87" s="368">
        <f>ROUND('[3]Személyi jellegű kiadások  '!P32/1000,0)</f>
        <v>295</v>
      </c>
      <c r="H87" s="368">
        <v>0</v>
      </c>
      <c r="I87" s="370">
        <f>G87+H87</f>
        <v>295</v>
      </c>
      <c r="J87" s="359"/>
      <c r="K87" s="359"/>
      <c r="L87" s="359"/>
      <c r="M87" s="359"/>
      <c r="N87" s="359"/>
      <c r="O87" s="359"/>
    </row>
    <row r="88" spans="1:15" ht="12.75">
      <c r="A88" s="448"/>
      <c r="B88" s="410" t="s">
        <v>279</v>
      </c>
      <c r="C88" s="410"/>
      <c r="D88" s="410"/>
      <c r="E88" s="410"/>
      <c r="F88" s="452"/>
      <c r="G88" s="410">
        <f>SUM(G89:G90)</f>
        <v>14098.84436775829</v>
      </c>
      <c r="H88" s="410">
        <f>SUM(H89:H90)</f>
        <v>2901.1552100000004</v>
      </c>
      <c r="I88" s="380">
        <f>SUM(I89:I90)</f>
        <v>16999.99957775829</v>
      </c>
      <c r="J88" s="443"/>
      <c r="L88" s="443"/>
      <c r="M88" s="443"/>
      <c r="N88" s="443"/>
      <c r="O88" s="443"/>
    </row>
    <row r="89" spans="1:9" ht="12.75">
      <c r="A89" s="367"/>
      <c r="B89" s="368"/>
      <c r="C89" s="368"/>
      <c r="D89" s="368"/>
      <c r="E89" s="368" t="s">
        <v>280</v>
      </c>
      <c r="F89" s="369"/>
      <c r="G89" s="368">
        <f>('[3]Dologi kiadás'!B12)/1000</f>
        <v>5888.723</v>
      </c>
      <c r="H89" s="368">
        <f>'[3]Dologi kiadás'!B13/1000</f>
        <v>1589.9552100000003</v>
      </c>
      <c r="I89" s="370">
        <f>SUM(G89:H89)</f>
        <v>7478.67821</v>
      </c>
    </row>
    <row r="90" spans="1:9" ht="12.75">
      <c r="A90" s="367"/>
      <c r="B90" s="368"/>
      <c r="C90" s="368"/>
      <c r="D90" s="368"/>
      <c r="E90" s="368" t="s">
        <v>281</v>
      </c>
      <c r="F90" s="369"/>
      <c r="G90" s="368">
        <f>('[3]Dologi kiadás'!B17+'[3]Dologi kiadás'!B23+'[3]Dologi kiadás'!B28)/1000+1</f>
        <v>8210.121367758291</v>
      </c>
      <c r="H90" s="368">
        <f>'[3]Dologi kiadás'!B18/1000-1</f>
        <v>1311.2</v>
      </c>
      <c r="I90" s="370">
        <f>G90+H90</f>
        <v>9521.321367758292</v>
      </c>
    </row>
    <row r="91" spans="1:9" ht="12.75">
      <c r="A91" s="367"/>
      <c r="B91" s="599"/>
      <c r="C91" s="600"/>
      <c r="D91" s="600"/>
      <c r="E91" s="601"/>
      <c r="F91" s="369"/>
      <c r="G91" s="368"/>
      <c r="H91" s="368"/>
      <c r="I91" s="370"/>
    </row>
    <row r="92" spans="1:9" s="443" customFormat="1" ht="13.5" customHeight="1">
      <c r="A92" s="448"/>
      <c r="B92" s="717" t="s">
        <v>247</v>
      </c>
      <c r="C92" s="718"/>
      <c r="D92" s="718"/>
      <c r="E92" s="719"/>
      <c r="F92" s="455"/>
      <c r="G92" s="410">
        <f>'[3]Beruházás (2)'!B26/1000</f>
        <v>1328486.05</v>
      </c>
      <c r="H92" s="410">
        <f>G92*0.27</f>
        <v>358691.23350000003</v>
      </c>
      <c r="I92" s="380">
        <f>G92+H92</f>
        <v>1687177.2835000001</v>
      </c>
    </row>
    <row r="93" spans="1:15" ht="12.75">
      <c r="A93" s="448"/>
      <c r="B93" s="424"/>
      <c r="C93" s="368"/>
      <c r="D93" s="368"/>
      <c r="E93" s="368"/>
      <c r="F93" s="410"/>
      <c r="G93" s="368"/>
      <c r="H93" s="368"/>
      <c r="I93" s="370"/>
      <c r="J93" s="443"/>
      <c r="L93" s="443"/>
      <c r="M93" s="443"/>
      <c r="N93" s="443"/>
      <c r="O93" s="443"/>
    </row>
    <row r="94" spans="1:18" s="457" customFormat="1" ht="12.75">
      <c r="A94" s="456"/>
      <c r="B94" s="410" t="s">
        <v>282</v>
      </c>
      <c r="C94" s="410"/>
      <c r="D94" s="410"/>
      <c r="E94" s="410"/>
      <c r="F94" s="452"/>
      <c r="G94" s="410">
        <f>G95</f>
        <v>88599.9154743</v>
      </c>
      <c r="H94" s="410">
        <f>H95</f>
        <v>0</v>
      </c>
      <c r="I94" s="380">
        <f>I95</f>
        <v>88599.9154743</v>
      </c>
      <c r="J94" s="359"/>
      <c r="K94" s="443"/>
      <c r="L94" s="359"/>
      <c r="M94" s="359"/>
      <c r="N94" s="359"/>
      <c r="O94" s="359"/>
      <c r="P94" s="359"/>
      <c r="Q94" s="359"/>
      <c r="R94" s="359"/>
    </row>
    <row r="95" spans="1:18" s="457" customFormat="1" ht="25.5" customHeight="1">
      <c r="A95" s="456"/>
      <c r="B95" s="720" t="s">
        <v>283</v>
      </c>
      <c r="C95" s="720"/>
      <c r="D95" s="720"/>
      <c r="E95" s="720"/>
      <c r="F95" s="452"/>
      <c r="G95" s="466">
        <f>'[3]Beruházás (2)'!B8/1000+'[3]Beruházás (2)'!E6/1000</f>
        <v>88599.9154743</v>
      </c>
      <c r="H95" s="410">
        <v>0</v>
      </c>
      <c r="I95" s="370">
        <f>G95+H95</f>
        <v>88599.9154743</v>
      </c>
      <c r="J95" s="359"/>
      <c r="K95" s="443"/>
      <c r="L95" s="359"/>
      <c r="M95" s="359"/>
      <c r="N95" s="359"/>
      <c r="O95" s="359"/>
      <c r="P95" s="359"/>
      <c r="Q95" s="359"/>
      <c r="R95" s="359"/>
    </row>
    <row r="96" spans="1:11" ht="12.75">
      <c r="A96" s="456"/>
      <c r="B96" s="467"/>
      <c r="C96" s="368"/>
      <c r="D96" s="368"/>
      <c r="E96" s="368"/>
      <c r="F96" s="369"/>
      <c r="G96" s="466"/>
      <c r="H96" s="368"/>
      <c r="I96" s="370"/>
      <c r="K96" s="443"/>
    </row>
    <row r="97" spans="1:11" ht="12.75">
      <c r="A97" s="456"/>
      <c r="B97" s="467" t="s">
        <v>284</v>
      </c>
      <c r="C97" s="368"/>
      <c r="D97" s="368"/>
      <c r="E97" s="368"/>
      <c r="F97" s="369"/>
      <c r="G97" s="466">
        <f>H17</f>
        <v>4561.865</v>
      </c>
      <c r="H97" s="368"/>
      <c r="I97" s="370"/>
      <c r="K97" s="443"/>
    </row>
    <row r="98" spans="1:11" ht="12.75">
      <c r="A98" s="468"/>
      <c r="B98" s="382" t="s">
        <v>285</v>
      </c>
      <c r="C98" s="382"/>
      <c r="D98" s="382"/>
      <c r="E98" s="382"/>
      <c r="F98" s="458"/>
      <c r="G98" s="382">
        <f>H11+I43+I49+H30+H18+H26</f>
        <v>674065.4678184721</v>
      </c>
      <c r="H98" s="368"/>
      <c r="I98" s="370"/>
      <c r="K98" s="443"/>
    </row>
    <row r="99" spans="1:11" ht="12.75">
      <c r="A99" s="468"/>
      <c r="B99" s="382" t="s">
        <v>286</v>
      </c>
      <c r="C99" s="382"/>
      <c r="D99" s="382"/>
      <c r="E99" s="382"/>
      <c r="F99" s="458"/>
      <c r="G99" s="382">
        <f>I56</f>
        <v>88599.9154743</v>
      </c>
      <c r="H99" s="368"/>
      <c r="I99" s="370"/>
      <c r="K99" s="443"/>
    </row>
    <row r="100" spans="1:11" ht="12.75">
      <c r="A100" s="468"/>
      <c r="B100" s="368" t="s">
        <v>287</v>
      </c>
      <c r="C100" s="368"/>
      <c r="D100" s="368"/>
      <c r="E100" s="368"/>
      <c r="F100" s="369"/>
      <c r="G100" s="368">
        <f>+H35+H52+I52+H12+1</f>
        <v>3186539.9425000004</v>
      </c>
      <c r="H100" s="368"/>
      <c r="I100" s="370"/>
      <c r="K100" s="443"/>
    </row>
    <row r="101" spans="1:11" ht="16.5" customHeight="1">
      <c r="A101" s="468"/>
      <c r="B101" s="368" t="s">
        <v>260</v>
      </c>
      <c r="C101" s="368"/>
      <c r="D101" s="368"/>
      <c r="E101" s="368"/>
      <c r="F101" s="369"/>
      <c r="G101" s="368">
        <f>G21+G29+G34+H40+H47+I44+G25</f>
        <v>10192.98656</v>
      </c>
      <c r="H101" s="368"/>
      <c r="I101" s="370"/>
      <c r="K101" s="443"/>
    </row>
    <row r="102" spans="1:11" ht="12.75">
      <c r="A102" s="469"/>
      <c r="B102" s="721" t="s">
        <v>241</v>
      </c>
      <c r="C102" s="721"/>
      <c r="D102" s="721"/>
      <c r="E102" s="721"/>
      <c r="F102" s="369"/>
      <c r="G102" s="368">
        <f>H22</f>
        <v>850</v>
      </c>
      <c r="H102" s="368"/>
      <c r="I102" s="370"/>
      <c r="K102" s="443"/>
    </row>
    <row r="103" spans="1:11" ht="12.75">
      <c r="A103" s="469"/>
      <c r="B103" s="459" t="s">
        <v>250</v>
      </c>
      <c r="C103" s="459"/>
      <c r="D103" s="459"/>
      <c r="E103" s="459"/>
      <c r="F103" s="460"/>
      <c r="G103" s="459">
        <f>H16</f>
        <v>21252</v>
      </c>
      <c r="H103" s="368"/>
      <c r="I103" s="370"/>
      <c r="K103" s="443"/>
    </row>
    <row r="104" spans="1:11" ht="12.75">
      <c r="A104" s="469"/>
      <c r="B104" s="711" t="s">
        <v>140</v>
      </c>
      <c r="C104" s="711"/>
      <c r="D104" s="711"/>
      <c r="E104" s="711"/>
      <c r="F104" s="369"/>
      <c r="G104" s="410">
        <f>+G100+G101+G103+G98+G99++G102+G97</f>
        <v>3986062.1773527726</v>
      </c>
      <c r="H104" s="368"/>
      <c r="I104" s="394"/>
      <c r="K104" s="443"/>
    </row>
    <row r="105" spans="1:9" ht="12.75">
      <c r="A105" s="367"/>
      <c r="B105" s="368"/>
      <c r="C105" s="368"/>
      <c r="D105" s="368"/>
      <c r="E105" s="368"/>
      <c r="F105" s="369"/>
      <c r="G105" s="368">
        <f>I60</f>
        <v>3986062.177352772</v>
      </c>
      <c r="H105" s="712"/>
      <c r="I105" s="714"/>
    </row>
    <row r="106" spans="1:9" ht="13.5" thickBot="1">
      <c r="A106" s="461"/>
      <c r="B106" s="462"/>
      <c r="C106" s="462"/>
      <c r="D106" s="462"/>
      <c r="E106" s="462"/>
      <c r="F106" s="463"/>
      <c r="G106" s="462">
        <f>G104-G105</f>
        <v>0</v>
      </c>
      <c r="H106" s="713"/>
      <c r="I106" s="715"/>
    </row>
    <row r="107" spans="1:9" ht="13.5" thickTop="1">
      <c r="A107" s="470"/>
      <c r="H107" s="464"/>
      <c r="I107" s="395"/>
    </row>
    <row r="108" spans="1:9" ht="12.75">
      <c r="A108" s="470"/>
      <c r="I108" s="395"/>
    </row>
    <row r="109" spans="1:9" ht="12.75">
      <c r="A109" s="470"/>
      <c r="I109" s="443"/>
    </row>
    <row r="110" spans="1:9" ht="12.75">
      <c r="A110" s="470"/>
      <c r="H110" s="443"/>
      <c r="I110" s="443"/>
    </row>
    <row r="111" ht="12.75">
      <c r="A111" s="470"/>
    </row>
    <row r="112" ht="12.75">
      <c r="A112" s="470"/>
    </row>
    <row r="113" ht="12.75">
      <c r="A113" s="470"/>
    </row>
    <row r="114" ht="12.75">
      <c r="A114" s="470"/>
    </row>
    <row r="115" ht="12.75">
      <c r="A115" s="470"/>
    </row>
    <row r="116" ht="12.75">
      <c r="A116" s="471"/>
    </row>
    <row r="117" ht="12.75">
      <c r="A117" s="471"/>
    </row>
    <row r="118" ht="12.75">
      <c r="A118" s="471"/>
    </row>
    <row r="119" ht="12.75">
      <c r="A119" s="470"/>
    </row>
    <row r="120" ht="12.75">
      <c r="A120" s="457"/>
    </row>
    <row r="124" ht="15" customHeight="1"/>
    <row r="127" ht="27.75" customHeight="1"/>
  </sheetData>
  <sheetProtection/>
  <mergeCells count="15">
    <mergeCell ref="A5:F6"/>
    <mergeCell ref="B22:E22"/>
    <mergeCell ref="A28:E28"/>
    <mergeCell ref="B56:E56"/>
    <mergeCell ref="C75:F75"/>
    <mergeCell ref="C77:F77"/>
    <mergeCell ref="B104:E104"/>
    <mergeCell ref="H105:H106"/>
    <mergeCell ref="I105:I106"/>
    <mergeCell ref="C79:E79"/>
    <mergeCell ref="C80:E80"/>
    <mergeCell ref="C81:E81"/>
    <mergeCell ref="B92:E92"/>
    <mergeCell ref="B95:E95"/>
    <mergeCell ref="B102:E102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8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4">
      <selection activeCell="G11" sqref="G11"/>
    </sheetView>
  </sheetViews>
  <sheetFormatPr defaultColWidth="9.125" defaultRowHeight="12.75"/>
  <cols>
    <col min="1" max="1" width="2.625" style="13" bestFit="1" customWidth="1"/>
    <col min="2" max="2" width="6.875" style="11" customWidth="1"/>
    <col min="3" max="3" width="4.625" style="11" customWidth="1"/>
    <col min="4" max="4" width="31.375" style="23" customWidth="1"/>
    <col min="5" max="5" width="11.375" style="23" bestFit="1" customWidth="1"/>
    <col min="6" max="6" width="8.875" style="23" customWidth="1"/>
    <col min="7" max="7" width="14.125" style="23" customWidth="1"/>
    <col min="8" max="16384" width="9.125" style="11" customWidth="1"/>
  </cols>
  <sheetData>
    <row r="1" spans="1:8" ht="30" customHeight="1">
      <c r="A1" s="734" t="s">
        <v>316</v>
      </c>
      <c r="B1" s="734"/>
      <c r="C1" s="734"/>
      <c r="D1" s="734"/>
      <c r="E1" s="734"/>
      <c r="G1" s="55"/>
      <c r="H1" s="181"/>
    </row>
    <row r="2" spans="1:8" ht="39.75" customHeight="1">
      <c r="A2" s="741" t="s">
        <v>124</v>
      </c>
      <c r="B2" s="741"/>
      <c r="C2" s="741"/>
      <c r="D2" s="741"/>
      <c r="E2" s="741"/>
      <c r="F2" s="741"/>
      <c r="G2" s="741"/>
      <c r="H2" s="741"/>
    </row>
    <row r="3" spans="1:8" ht="54.75" customHeight="1">
      <c r="A3" s="742" t="s">
        <v>289</v>
      </c>
      <c r="B3" s="742"/>
      <c r="C3" s="742"/>
      <c r="D3" s="742"/>
      <c r="E3" s="742"/>
      <c r="F3" s="742"/>
      <c r="G3" s="742"/>
      <c r="H3" s="742"/>
    </row>
    <row r="4" spans="1:8" ht="54.75" customHeight="1" thickBot="1">
      <c r="A4" s="182"/>
      <c r="B4" s="182"/>
      <c r="C4" s="182"/>
      <c r="D4" s="182"/>
      <c r="E4" s="182"/>
      <c r="F4" s="182"/>
      <c r="G4" s="182"/>
      <c r="H4" s="182"/>
    </row>
    <row r="5" spans="1:8" ht="39.75" customHeight="1">
      <c r="A5" s="183"/>
      <c r="B5" s="735" t="s">
        <v>78</v>
      </c>
      <c r="C5" s="735"/>
      <c r="D5" s="735"/>
      <c r="E5" s="184"/>
      <c r="F5" s="32"/>
      <c r="G5" s="32"/>
      <c r="H5" s="185"/>
    </row>
    <row r="6" spans="1:8" ht="17.25" customHeight="1">
      <c r="A6" s="186"/>
      <c r="B6" s="17" t="s">
        <v>89</v>
      </c>
      <c r="C6" s="17"/>
      <c r="D6" s="15"/>
      <c r="E6" s="15"/>
      <c r="F6" s="15"/>
      <c r="G6" s="15"/>
      <c r="H6" s="187"/>
    </row>
    <row r="7" spans="1:8" ht="15">
      <c r="A7" s="186"/>
      <c r="B7" s="188" t="s">
        <v>203</v>
      </c>
      <c r="C7" s="17" t="s">
        <v>79</v>
      </c>
      <c r="D7" s="15"/>
      <c r="E7" s="15"/>
      <c r="F7" s="15"/>
      <c r="G7" s="15">
        <v>0</v>
      </c>
      <c r="H7" s="187" t="s">
        <v>157</v>
      </c>
    </row>
    <row r="8" spans="1:8" ht="15">
      <c r="A8" s="186"/>
      <c r="B8" s="188" t="s">
        <v>204</v>
      </c>
      <c r="C8" s="17" t="s">
        <v>92</v>
      </c>
      <c r="D8" s="15"/>
      <c r="E8" s="15"/>
      <c r="F8" s="15"/>
      <c r="G8" s="15">
        <v>0</v>
      </c>
      <c r="H8" s="187" t="s">
        <v>157</v>
      </c>
    </row>
    <row r="9" spans="1:8" ht="15">
      <c r="A9" s="186"/>
      <c r="B9" s="188" t="s">
        <v>205</v>
      </c>
      <c r="C9" s="17" t="s">
        <v>93</v>
      </c>
      <c r="D9" s="15"/>
      <c r="E9" s="15"/>
      <c r="F9" s="15"/>
      <c r="G9" s="15">
        <v>0</v>
      </c>
      <c r="H9" s="187" t="s">
        <v>157</v>
      </c>
    </row>
    <row r="10" spans="1:8" ht="42" customHeight="1">
      <c r="A10" s="186"/>
      <c r="B10" s="188" t="s">
        <v>206</v>
      </c>
      <c r="C10" s="736" t="s">
        <v>224</v>
      </c>
      <c r="D10" s="737"/>
      <c r="E10" s="737"/>
      <c r="F10" s="15"/>
      <c r="G10" s="15">
        <f>'10. Tábla'!G98</f>
        <v>674065.4678184721</v>
      </c>
      <c r="H10" s="187" t="s">
        <v>157</v>
      </c>
    </row>
    <row r="11" spans="1:8" ht="15">
      <c r="A11" s="186"/>
      <c r="B11" s="188" t="s">
        <v>207</v>
      </c>
      <c r="C11" s="17" t="s">
        <v>80</v>
      </c>
      <c r="D11" s="15"/>
      <c r="E11" s="15"/>
      <c r="F11" s="15"/>
      <c r="G11" s="15">
        <v>0</v>
      </c>
      <c r="H11" s="187" t="s">
        <v>157</v>
      </c>
    </row>
    <row r="12" spans="1:8" ht="15">
      <c r="A12" s="186"/>
      <c r="B12" s="188" t="s">
        <v>208</v>
      </c>
      <c r="C12" s="17" t="s">
        <v>94</v>
      </c>
      <c r="D12" s="15"/>
      <c r="E12" s="15"/>
      <c r="F12" s="15"/>
      <c r="G12" s="15">
        <v>0</v>
      </c>
      <c r="H12" s="187" t="s">
        <v>157</v>
      </c>
    </row>
    <row r="13" spans="1:8" s="192" customFormat="1" ht="30" customHeight="1">
      <c r="A13" s="189" t="s">
        <v>203</v>
      </c>
      <c r="B13" s="743" t="s">
        <v>81</v>
      </c>
      <c r="C13" s="743"/>
      <c r="D13" s="743"/>
      <c r="E13" s="190"/>
      <c r="F13" s="60"/>
      <c r="G13" s="90">
        <f>SUM(G7:G12)</f>
        <v>674065.4678184721</v>
      </c>
      <c r="H13" s="191" t="s">
        <v>157</v>
      </c>
    </row>
    <row r="14" spans="1:8" ht="30" customHeight="1">
      <c r="A14" s="186" t="s">
        <v>204</v>
      </c>
      <c r="B14" s="744" t="s">
        <v>82</v>
      </c>
      <c r="C14" s="744"/>
      <c r="D14" s="744"/>
      <c r="E14" s="744"/>
      <c r="F14" s="745"/>
      <c r="G14" s="745"/>
      <c r="H14" s="195"/>
    </row>
    <row r="15" spans="1:8" ht="15">
      <c r="A15" s="186"/>
      <c r="B15" s="193"/>
      <c r="C15" s="740" t="s">
        <v>83</v>
      </c>
      <c r="D15" s="740"/>
      <c r="E15" s="193"/>
      <c r="F15" s="194"/>
      <c r="G15" s="19">
        <f>G13*50%</f>
        <v>337032.73390923603</v>
      </c>
      <c r="H15" s="195" t="s">
        <v>157</v>
      </c>
    </row>
    <row r="16" spans="1:8" ht="15">
      <c r="A16" s="186"/>
      <c r="B16" s="193"/>
      <c r="C16" s="106"/>
      <c r="D16" s="106"/>
      <c r="E16" s="193"/>
      <c r="F16" s="194"/>
      <c r="G16" s="19"/>
      <c r="H16" s="195"/>
    </row>
    <row r="17" spans="1:8" ht="30" customHeight="1">
      <c r="A17" s="189" t="s">
        <v>205</v>
      </c>
      <c r="B17" s="746" t="s">
        <v>158</v>
      </c>
      <c r="C17" s="746"/>
      <c r="D17" s="746"/>
      <c r="E17" s="34"/>
      <c r="F17" s="15"/>
      <c r="G17" s="15"/>
      <c r="H17" s="187"/>
    </row>
    <row r="18" spans="1:8" ht="16.5" customHeight="1">
      <c r="A18" s="186"/>
      <c r="B18" s="17"/>
      <c r="C18" s="17" t="s">
        <v>147</v>
      </c>
      <c r="D18" s="15"/>
      <c r="E18" s="15">
        <v>0</v>
      </c>
      <c r="F18" s="15" t="s">
        <v>157</v>
      </c>
      <c r="G18" s="15"/>
      <c r="H18" s="187"/>
    </row>
    <row r="19" spans="1:8" ht="15.75" customHeight="1">
      <c r="A19" s="186"/>
      <c r="B19" s="17"/>
      <c r="C19" s="17" t="s">
        <v>97</v>
      </c>
      <c r="D19" s="17"/>
      <c r="E19" s="15">
        <v>0</v>
      </c>
      <c r="F19" s="15" t="s">
        <v>157</v>
      </c>
      <c r="G19" s="739">
        <f>SUM(E18:E21)</f>
        <v>0</v>
      </c>
      <c r="H19" s="738" t="s">
        <v>157</v>
      </c>
    </row>
    <row r="20" spans="1:8" ht="15.75" customHeight="1">
      <c r="A20" s="186"/>
      <c r="B20" s="17"/>
      <c r="C20" s="17" t="s">
        <v>96</v>
      </c>
      <c r="D20" s="17"/>
      <c r="E20" s="15">
        <v>0</v>
      </c>
      <c r="F20" s="15" t="s">
        <v>157</v>
      </c>
      <c r="G20" s="739"/>
      <c r="H20" s="738"/>
    </row>
    <row r="21" spans="1:8" ht="30" customHeight="1">
      <c r="A21" s="186"/>
      <c r="B21" s="17"/>
      <c r="C21" s="733" t="s">
        <v>95</v>
      </c>
      <c r="D21" s="733"/>
      <c r="E21" s="15">
        <v>0</v>
      </c>
      <c r="F21" s="15" t="s">
        <v>157</v>
      </c>
      <c r="G21" s="15"/>
      <c r="H21" s="187"/>
    </row>
    <row r="22" spans="1:8" ht="15">
      <c r="A22" s="186"/>
      <c r="B22" s="17"/>
      <c r="C22" s="17"/>
      <c r="D22" s="15"/>
      <c r="E22" s="15"/>
      <c r="F22" s="15"/>
      <c r="G22" s="15"/>
      <c r="H22" s="187"/>
    </row>
    <row r="23" spans="1:8" ht="30" customHeight="1" thickBot="1">
      <c r="A23" s="196" t="s">
        <v>206</v>
      </c>
      <c r="B23" s="197" t="s">
        <v>84</v>
      </c>
      <c r="C23" s="197"/>
      <c r="D23" s="197"/>
      <c r="E23" s="197"/>
      <c r="F23" s="198"/>
      <c r="G23" s="199">
        <f>SUM(G15,G19)</f>
        <v>337032.73390923603</v>
      </c>
      <c r="H23" s="200" t="s">
        <v>157</v>
      </c>
    </row>
    <row r="25" ht="15">
      <c r="D25" s="23" t="s">
        <v>191</v>
      </c>
    </row>
  </sheetData>
  <sheetProtection/>
  <mergeCells count="12">
    <mergeCell ref="B14:G14"/>
    <mergeCell ref="B17:D17"/>
    <mergeCell ref="C21:D21"/>
    <mergeCell ref="A1:E1"/>
    <mergeCell ref="B5:D5"/>
    <mergeCell ref="C10:E10"/>
    <mergeCell ref="H19:H20"/>
    <mergeCell ref="G19:G20"/>
    <mergeCell ref="C15:D15"/>
    <mergeCell ref="A2:H2"/>
    <mergeCell ref="A3:H3"/>
    <mergeCell ref="B13:D13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view="pageBreakPreview" zoomScale="90" zoomScaleSheetLayoutView="90" zoomScalePageLayoutView="0" workbookViewId="0" topLeftCell="A1">
      <selection activeCell="E15" sqref="E15"/>
    </sheetView>
  </sheetViews>
  <sheetFormatPr defaultColWidth="9.125" defaultRowHeight="12.75"/>
  <cols>
    <col min="1" max="1" width="4.625" style="350" customWidth="1"/>
    <col min="2" max="2" width="35.50390625" style="351" customWidth="1"/>
    <col min="3" max="3" width="23.375" style="350" customWidth="1"/>
    <col min="4" max="4" width="15.875" style="352" customWidth="1"/>
    <col min="5" max="5" width="12.625" style="352" customWidth="1"/>
    <col min="6" max="8" width="14.625" style="352" customWidth="1"/>
    <col min="9" max="9" width="11.625" style="352" customWidth="1"/>
    <col min="10" max="10" width="14.625" style="352" customWidth="1"/>
    <col min="11" max="11" width="12.625" style="352" customWidth="1"/>
    <col min="12" max="12" width="16.125" style="352" customWidth="1"/>
    <col min="13" max="13" width="14.625" style="352" customWidth="1"/>
    <col min="14" max="14" width="10.875" style="352" bestFit="1" customWidth="1"/>
    <col min="15" max="16384" width="9.125" style="353" customWidth="1"/>
  </cols>
  <sheetData>
    <row r="1" spans="2:14" ht="15">
      <c r="B1" s="331" t="s">
        <v>317</v>
      </c>
      <c r="M1" s="747" t="s">
        <v>123</v>
      </c>
      <c r="N1" s="747"/>
    </row>
    <row r="2" spans="1:14" ht="24.75" customHeight="1">
      <c r="A2" s="748" t="s">
        <v>124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8"/>
      <c r="N2" s="748"/>
    </row>
    <row r="3" spans="1:14" ht="24.75" customHeight="1">
      <c r="A3" s="749" t="s">
        <v>125</v>
      </c>
      <c r="B3" s="749"/>
      <c r="C3" s="749"/>
      <c r="D3" s="749"/>
      <c r="E3" s="749"/>
      <c r="F3" s="749"/>
      <c r="G3" s="749"/>
      <c r="H3" s="749"/>
      <c r="I3" s="749"/>
      <c r="J3" s="749"/>
      <c r="K3" s="749"/>
      <c r="L3" s="749"/>
      <c r="M3" s="749"/>
      <c r="N3" s="749"/>
    </row>
    <row r="4" spans="1:14" ht="24.75" customHeight="1">
      <c r="A4" s="748" t="s">
        <v>126</v>
      </c>
      <c r="B4" s="748"/>
      <c r="C4" s="748"/>
      <c r="D4" s="748"/>
      <c r="E4" s="748"/>
      <c r="F4" s="748"/>
      <c r="G4" s="748"/>
      <c r="H4" s="748"/>
      <c r="I4" s="748"/>
      <c r="J4" s="748"/>
      <c r="K4" s="748"/>
      <c r="L4" s="748"/>
      <c r="M4" s="748"/>
      <c r="N4" s="748"/>
    </row>
    <row r="5" spans="13:14" ht="15.75" thickBot="1">
      <c r="M5" s="750" t="s">
        <v>141</v>
      </c>
      <c r="N5" s="750"/>
    </row>
    <row r="6" spans="1:14" s="354" customFormat="1" ht="17.25" customHeight="1" thickTop="1">
      <c r="A6" s="751" t="s">
        <v>156</v>
      </c>
      <c r="B6" s="753" t="s">
        <v>127</v>
      </c>
      <c r="C6" s="753" t="s">
        <v>128</v>
      </c>
      <c r="D6" s="755" t="s">
        <v>186</v>
      </c>
      <c r="E6" s="755" t="s">
        <v>129</v>
      </c>
      <c r="F6" s="755"/>
      <c r="G6" s="755"/>
      <c r="H6" s="755"/>
      <c r="I6" s="755"/>
      <c r="J6" s="755"/>
      <c r="K6" s="755" t="s">
        <v>155</v>
      </c>
      <c r="L6" s="755"/>
      <c r="M6" s="755"/>
      <c r="N6" s="760" t="s">
        <v>210</v>
      </c>
    </row>
    <row r="7" spans="1:14" s="354" customFormat="1" ht="33" customHeight="1">
      <c r="A7" s="752"/>
      <c r="B7" s="754"/>
      <c r="C7" s="754"/>
      <c r="D7" s="756"/>
      <c r="E7" s="756" t="s">
        <v>130</v>
      </c>
      <c r="F7" s="756" t="s">
        <v>131</v>
      </c>
      <c r="G7" s="756"/>
      <c r="H7" s="756"/>
      <c r="I7" s="756"/>
      <c r="J7" s="358" t="s">
        <v>140</v>
      </c>
      <c r="K7" s="756" t="s">
        <v>130</v>
      </c>
      <c r="L7" s="756" t="s">
        <v>131</v>
      </c>
      <c r="M7" s="754" t="s">
        <v>140</v>
      </c>
      <c r="N7" s="761"/>
    </row>
    <row r="8" spans="1:14" s="354" customFormat="1" ht="15">
      <c r="A8" s="752"/>
      <c r="B8" s="754"/>
      <c r="C8" s="754"/>
      <c r="D8" s="756"/>
      <c r="E8" s="756"/>
      <c r="F8" s="472" t="s">
        <v>132</v>
      </c>
      <c r="G8" s="472">
        <v>2014</v>
      </c>
      <c r="H8" s="472">
        <v>2015</v>
      </c>
      <c r="I8" s="472">
        <v>2016</v>
      </c>
      <c r="J8" s="473"/>
      <c r="K8" s="756"/>
      <c r="L8" s="756"/>
      <c r="M8" s="754"/>
      <c r="N8" s="761"/>
    </row>
    <row r="9" spans="1:14" ht="33" customHeight="1">
      <c r="A9" s="474" t="s">
        <v>203</v>
      </c>
      <c r="B9" s="477" t="s">
        <v>221</v>
      </c>
      <c r="C9" s="478" t="s">
        <v>222</v>
      </c>
      <c r="D9" s="479">
        <f>J9+E9</f>
        <v>3429787.912133</v>
      </c>
      <c r="E9" s="479">
        <v>0</v>
      </c>
      <c r="F9" s="479">
        <f>(345322698.133+1592179258)/1000</f>
        <v>1937501.9561329999</v>
      </c>
      <c r="G9" s="479">
        <f>'10. Tábla'!I73</f>
        <v>1492285.956</v>
      </c>
      <c r="H9" s="479">
        <v>0</v>
      </c>
      <c r="I9" s="479">
        <v>0</v>
      </c>
      <c r="J9" s="475">
        <f>SUM(E9:I9)</f>
        <v>3429787.912133</v>
      </c>
      <c r="K9" s="479">
        <v>0</v>
      </c>
      <c r="L9" s="475">
        <f>G9</f>
        <v>1492285.956</v>
      </c>
      <c r="M9" s="479">
        <f>SUM(K9:L9)</f>
        <v>1492285.956</v>
      </c>
      <c r="N9" s="476">
        <v>0</v>
      </c>
    </row>
    <row r="10" spans="1:14" s="355" customFormat="1" ht="33" customHeight="1">
      <c r="A10" s="474" t="s">
        <v>204</v>
      </c>
      <c r="B10" s="477" t="s">
        <v>223</v>
      </c>
      <c r="C10" s="478" t="s">
        <v>306</v>
      </c>
      <c r="D10" s="479"/>
      <c r="E10" s="479"/>
      <c r="F10" s="479"/>
      <c r="G10" s="479"/>
      <c r="H10" s="479"/>
      <c r="I10" s="479"/>
      <c r="J10" s="475"/>
      <c r="K10" s="479"/>
      <c r="L10" s="479"/>
      <c r="M10" s="479"/>
      <c r="N10" s="480"/>
    </row>
    <row r="11" spans="1:14" s="356" customFormat="1" ht="39.75" customHeight="1" thickBot="1">
      <c r="A11" s="757" t="s">
        <v>140</v>
      </c>
      <c r="B11" s="758"/>
      <c r="C11" s="758"/>
      <c r="D11" s="481">
        <f aca="true" t="shared" si="0" ref="D11:N11">SUM(D9:D10)</f>
        <v>3429787.912133</v>
      </c>
      <c r="E11" s="481">
        <f t="shared" si="0"/>
        <v>0</v>
      </c>
      <c r="F11" s="481">
        <f t="shared" si="0"/>
        <v>1937501.9561329999</v>
      </c>
      <c r="G11" s="481">
        <f t="shared" si="0"/>
        <v>1492285.956</v>
      </c>
      <c r="H11" s="481">
        <f t="shared" si="0"/>
        <v>0</v>
      </c>
      <c r="I11" s="481">
        <f t="shared" si="0"/>
        <v>0</v>
      </c>
      <c r="J11" s="481">
        <f t="shared" si="0"/>
        <v>3429787.912133</v>
      </c>
      <c r="K11" s="481">
        <f t="shared" si="0"/>
        <v>0</v>
      </c>
      <c r="L11" s="481">
        <f t="shared" si="0"/>
        <v>1492285.956</v>
      </c>
      <c r="M11" s="481">
        <f t="shared" si="0"/>
        <v>1492285.956</v>
      </c>
      <c r="N11" s="481">
        <f t="shared" si="0"/>
        <v>0</v>
      </c>
    </row>
    <row r="12" spans="1:8" ht="24.75" customHeight="1" thickTop="1">
      <c r="A12" s="759"/>
      <c r="B12" s="759"/>
      <c r="C12" s="759"/>
      <c r="D12" s="759"/>
      <c r="E12" s="759"/>
      <c r="F12" s="759"/>
      <c r="G12" s="759"/>
      <c r="H12" s="357"/>
    </row>
    <row r="13" ht="24.75" customHeight="1"/>
    <row r="14" ht="24.75" customHeight="1"/>
    <row r="15" ht="24.75" customHeight="1"/>
    <row r="16" ht="24.75" customHeight="1"/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</sheetData>
  <sheetProtection/>
  <mergeCells count="19">
    <mergeCell ref="A11:C11"/>
    <mergeCell ref="A12:G12"/>
    <mergeCell ref="K6:M6"/>
    <mergeCell ref="N6:N8"/>
    <mergeCell ref="E7:E8"/>
    <mergeCell ref="F7:I7"/>
    <mergeCell ref="K7:K8"/>
    <mergeCell ref="L7:L8"/>
    <mergeCell ref="M7:M8"/>
    <mergeCell ref="M1:N1"/>
    <mergeCell ref="A2:N2"/>
    <mergeCell ref="A3:N3"/>
    <mergeCell ref="A4:N4"/>
    <mergeCell ref="M5:N5"/>
    <mergeCell ref="A6:A8"/>
    <mergeCell ref="B6:B8"/>
    <mergeCell ref="C6:C8"/>
    <mergeCell ref="D6:D8"/>
    <mergeCell ref="E6:J6"/>
  </mergeCells>
  <printOptions horizontalCentered="1" vertic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8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9"/>
  <sheetViews>
    <sheetView view="pageBreakPreview" zoomScaleSheetLayoutView="100" zoomScalePageLayoutView="0" workbookViewId="0" topLeftCell="A1">
      <pane ySplit="6" topLeftCell="A28" activePane="bottomLeft" state="frozen"/>
      <selection pane="topLeft" activeCell="E19" sqref="E19"/>
      <selection pane="bottomLeft" activeCell="H25" activeCellId="1" sqref="H9 H25"/>
    </sheetView>
  </sheetViews>
  <sheetFormatPr defaultColWidth="9.125" defaultRowHeight="12.75"/>
  <cols>
    <col min="1" max="1" width="3.625" style="281" customWidth="1"/>
    <col min="2" max="2" width="5.625" style="315" customWidth="1"/>
    <col min="3" max="5" width="5.625" style="316" customWidth="1"/>
    <col min="6" max="6" width="55.625" style="283" customWidth="1"/>
    <col min="7" max="7" width="12.625" style="290" customWidth="1"/>
    <col min="8" max="9" width="12.625" style="283" customWidth="1"/>
    <col min="10" max="10" width="16.50390625" style="283" customWidth="1"/>
    <col min="11" max="11" width="11.00390625" style="282" bestFit="1" customWidth="1"/>
    <col min="12" max="13" width="10.375" style="282" bestFit="1" customWidth="1"/>
    <col min="14" max="14" width="11.875" style="282" bestFit="1" customWidth="1"/>
    <col min="15" max="15" width="9.125" style="282" customWidth="1"/>
    <col min="16" max="16384" width="9.125" style="283" customWidth="1"/>
  </cols>
  <sheetData>
    <row r="1" spans="2:10" ht="15">
      <c r="B1" s="647" t="s">
        <v>308</v>
      </c>
      <c r="C1" s="647"/>
      <c r="D1" s="647"/>
      <c r="E1" s="647"/>
      <c r="F1" s="647"/>
      <c r="H1" s="291"/>
      <c r="I1" s="292"/>
      <c r="J1" s="292"/>
    </row>
    <row r="2" spans="2:10" ht="24.75" customHeight="1">
      <c r="B2" s="650" t="s">
        <v>293</v>
      </c>
      <c r="C2" s="650"/>
      <c r="D2" s="650"/>
      <c r="E2" s="650"/>
      <c r="F2" s="650"/>
      <c r="G2" s="650"/>
      <c r="H2" s="650"/>
      <c r="I2" s="650"/>
      <c r="J2" s="650"/>
    </row>
    <row r="3" spans="2:15" ht="24.75" customHeight="1">
      <c r="B3" s="650" t="s">
        <v>188</v>
      </c>
      <c r="C3" s="650"/>
      <c r="D3" s="650"/>
      <c r="E3" s="650"/>
      <c r="F3" s="650"/>
      <c r="G3" s="650"/>
      <c r="H3" s="650"/>
      <c r="I3" s="650"/>
      <c r="J3" s="650"/>
      <c r="K3" s="649"/>
      <c r="L3" s="649"/>
      <c r="M3" s="649"/>
      <c r="N3" s="649"/>
      <c r="O3" s="649"/>
    </row>
    <row r="4" spans="2:10" ht="15.75" thickBot="1">
      <c r="B4" s="293"/>
      <c r="C4" s="294"/>
      <c r="D4" s="295"/>
      <c r="E4" s="294"/>
      <c r="F4" s="296"/>
      <c r="G4" s="297"/>
      <c r="H4" s="298"/>
      <c r="I4" s="648" t="s">
        <v>141</v>
      </c>
      <c r="J4" s="648"/>
    </row>
    <row r="5" spans="2:15" s="281" customFormat="1" ht="15.75" thickTop="1">
      <c r="B5" s="540" t="s">
        <v>148</v>
      </c>
      <c r="C5" s="541" t="s">
        <v>149</v>
      </c>
      <c r="D5" s="541" t="s">
        <v>150</v>
      </c>
      <c r="E5" s="541" t="s">
        <v>151</v>
      </c>
      <c r="F5" s="542" t="s">
        <v>152</v>
      </c>
      <c r="G5" s="541" t="s">
        <v>153</v>
      </c>
      <c r="H5" s="542" t="s">
        <v>154</v>
      </c>
      <c r="I5" s="542" t="s">
        <v>117</v>
      </c>
      <c r="J5" s="543" t="s">
        <v>118</v>
      </c>
      <c r="K5" s="299"/>
      <c r="L5" s="299"/>
      <c r="M5" s="299"/>
      <c r="N5" s="299"/>
      <c r="O5" s="299"/>
    </row>
    <row r="6" spans="2:15" s="300" customFormat="1" ht="52.5">
      <c r="B6" s="544" t="s">
        <v>144</v>
      </c>
      <c r="C6" s="491" t="s">
        <v>190</v>
      </c>
      <c r="D6" s="545" t="s">
        <v>119</v>
      </c>
      <c r="E6" s="545" t="s">
        <v>120</v>
      </c>
      <c r="F6" s="546" t="s">
        <v>142</v>
      </c>
      <c r="G6" s="545" t="s">
        <v>296</v>
      </c>
      <c r="H6" s="492" t="s">
        <v>75</v>
      </c>
      <c r="I6" s="492" t="s">
        <v>297</v>
      </c>
      <c r="J6" s="547" t="s">
        <v>298</v>
      </c>
      <c r="K6" s="301"/>
      <c r="O6" s="301"/>
    </row>
    <row r="7" spans="1:16" s="303" customFormat="1" ht="30" customHeight="1">
      <c r="A7" s="281"/>
      <c r="B7" s="548"/>
      <c r="C7" s="549"/>
      <c r="D7" s="550"/>
      <c r="E7" s="550"/>
      <c r="F7" s="551" t="s">
        <v>91</v>
      </c>
      <c r="G7" s="552"/>
      <c r="H7" s="552"/>
      <c r="I7" s="552"/>
      <c r="J7" s="553"/>
      <c r="K7" s="302"/>
      <c r="L7" s="302"/>
      <c r="M7" s="302"/>
      <c r="N7" s="302"/>
      <c r="O7" s="302"/>
      <c r="P7" s="302"/>
    </row>
    <row r="8" spans="2:10" ht="18" customHeight="1">
      <c r="B8" s="548"/>
      <c r="C8" s="549"/>
      <c r="D8" s="550">
        <v>1</v>
      </c>
      <c r="E8" s="549"/>
      <c r="F8" s="554" t="s">
        <v>104</v>
      </c>
      <c r="G8" s="555">
        <v>186627.5940220583</v>
      </c>
      <c r="H8" s="555">
        <f>I8-G8</f>
        <v>-64346.67897000001</v>
      </c>
      <c r="I8" s="555">
        <f>'8. Mérleg'!F10</f>
        <v>122280.91505205829</v>
      </c>
      <c r="J8" s="556"/>
    </row>
    <row r="9" spans="2:16" ht="18" customHeight="1">
      <c r="B9" s="557"/>
      <c r="C9" s="550"/>
      <c r="D9" s="550"/>
      <c r="E9" s="550"/>
      <c r="F9" s="558" t="s">
        <v>112</v>
      </c>
      <c r="G9" s="555">
        <v>427494.83508999995</v>
      </c>
      <c r="H9" s="555">
        <f aca="true" t="shared" si="0" ref="H9:H33">I9-G9</f>
        <v>139638.41236071382</v>
      </c>
      <c r="I9" s="555">
        <f>I10+I15</f>
        <v>567133.2474507138</v>
      </c>
      <c r="J9" s="559"/>
      <c r="P9" s="282"/>
    </row>
    <row r="10" spans="1:16" s="307" customFormat="1" ht="15">
      <c r="A10" s="281"/>
      <c r="B10" s="560"/>
      <c r="C10" s="561"/>
      <c r="D10" s="561"/>
      <c r="E10" s="561"/>
      <c r="F10" s="562" t="s">
        <v>113</v>
      </c>
      <c r="G10" s="563">
        <v>0</v>
      </c>
      <c r="H10" s="555">
        <f t="shared" si="0"/>
        <v>0</v>
      </c>
      <c r="I10" s="563"/>
      <c r="J10" s="564">
        <v>0</v>
      </c>
      <c r="K10" s="306"/>
      <c r="L10" s="306"/>
      <c r="M10" s="306"/>
      <c r="N10" s="306"/>
      <c r="O10" s="306"/>
      <c r="P10" s="306"/>
    </row>
    <row r="11" spans="2:10" ht="15">
      <c r="B11" s="557"/>
      <c r="C11" s="550"/>
      <c r="D11" s="550"/>
      <c r="E11" s="550"/>
      <c r="F11" s="565" t="s">
        <v>133</v>
      </c>
      <c r="G11" s="555"/>
      <c r="H11" s="555">
        <f t="shared" si="0"/>
        <v>0</v>
      </c>
      <c r="I11" s="554"/>
      <c r="J11" s="556"/>
    </row>
    <row r="12" spans="2:10" ht="15">
      <c r="B12" s="557"/>
      <c r="C12" s="550"/>
      <c r="D12" s="550"/>
      <c r="E12" s="550"/>
      <c r="F12" s="565" t="s">
        <v>181</v>
      </c>
      <c r="G12" s="555"/>
      <c r="H12" s="555">
        <f t="shared" si="0"/>
        <v>0</v>
      </c>
      <c r="I12" s="554"/>
      <c r="J12" s="556"/>
    </row>
    <row r="13" spans="2:10" ht="15">
      <c r="B13" s="557"/>
      <c r="C13" s="550"/>
      <c r="D13" s="550"/>
      <c r="E13" s="550"/>
      <c r="F13" s="565" t="s">
        <v>182</v>
      </c>
      <c r="G13" s="555"/>
      <c r="H13" s="555">
        <f t="shared" si="0"/>
        <v>0</v>
      </c>
      <c r="I13" s="554"/>
      <c r="J13" s="556"/>
    </row>
    <row r="14" spans="2:10" ht="18" customHeight="1">
      <c r="B14" s="557"/>
      <c r="C14" s="550"/>
      <c r="D14" s="550"/>
      <c r="E14" s="550"/>
      <c r="F14" s="566" t="s">
        <v>134</v>
      </c>
      <c r="G14" s="555"/>
      <c r="H14" s="555">
        <f t="shared" si="0"/>
        <v>0</v>
      </c>
      <c r="I14" s="554"/>
      <c r="J14" s="556"/>
    </row>
    <row r="15" spans="1:15" s="307" customFormat="1" ht="15">
      <c r="A15" s="281"/>
      <c r="B15" s="560"/>
      <c r="C15" s="561"/>
      <c r="D15" s="561"/>
      <c r="E15" s="561"/>
      <c r="F15" s="562" t="s">
        <v>114</v>
      </c>
      <c r="G15" s="563">
        <v>427494.83508999995</v>
      </c>
      <c r="H15" s="555">
        <f t="shared" si="0"/>
        <v>139638.41236071382</v>
      </c>
      <c r="I15" s="563">
        <f>SUM(I16:I20)</f>
        <v>567133.2474507138</v>
      </c>
      <c r="J15" s="564">
        <f>SUM(J16:J20)</f>
        <v>0</v>
      </c>
      <c r="K15" s="306"/>
      <c r="L15" s="306"/>
      <c r="M15" s="306"/>
      <c r="N15" s="306"/>
      <c r="O15" s="306"/>
    </row>
    <row r="16" spans="2:10" ht="15">
      <c r="B16" s="557"/>
      <c r="C16" s="550"/>
      <c r="D16" s="550"/>
      <c r="E16" s="550"/>
      <c r="F16" s="565" t="s">
        <v>183</v>
      </c>
      <c r="G16" s="555"/>
      <c r="H16" s="555">
        <f t="shared" si="0"/>
        <v>0</v>
      </c>
      <c r="I16" s="554"/>
      <c r="J16" s="556"/>
    </row>
    <row r="17" spans="2:10" ht="15">
      <c r="B17" s="557"/>
      <c r="C17" s="550"/>
      <c r="D17" s="550"/>
      <c r="E17" s="550"/>
      <c r="F17" s="565" t="s">
        <v>184</v>
      </c>
      <c r="G17" s="555"/>
      <c r="H17" s="555">
        <f t="shared" si="0"/>
        <v>0</v>
      </c>
      <c r="I17" s="554"/>
      <c r="J17" s="556"/>
    </row>
    <row r="18" spans="2:10" ht="15">
      <c r="B18" s="557"/>
      <c r="C18" s="550"/>
      <c r="D18" s="550"/>
      <c r="E18" s="550"/>
      <c r="F18" s="565" t="s">
        <v>185</v>
      </c>
      <c r="G18" s="555"/>
      <c r="H18" s="555">
        <f t="shared" si="0"/>
        <v>0</v>
      </c>
      <c r="I18" s="554"/>
      <c r="J18" s="556"/>
    </row>
    <row r="19" spans="2:10" ht="15">
      <c r="B19" s="557"/>
      <c r="C19" s="550"/>
      <c r="D19" s="550"/>
      <c r="E19" s="550"/>
      <c r="F19" s="565" t="s">
        <v>294</v>
      </c>
      <c r="G19" s="554">
        <v>427494.83508999995</v>
      </c>
      <c r="H19" s="555">
        <f t="shared" si="0"/>
        <v>139638.41236071382</v>
      </c>
      <c r="I19" s="554">
        <f>'10. Tábla'!I77</f>
        <v>567133.2474507138</v>
      </c>
      <c r="J19" s="556"/>
    </row>
    <row r="20" spans="2:16" ht="18" customHeight="1">
      <c r="B20" s="557"/>
      <c r="C20" s="550"/>
      <c r="D20" s="550"/>
      <c r="E20" s="550"/>
      <c r="F20" s="558" t="s">
        <v>145</v>
      </c>
      <c r="G20" s="555">
        <v>0</v>
      </c>
      <c r="H20" s="555">
        <f t="shared" si="0"/>
        <v>0</v>
      </c>
      <c r="I20" s="554"/>
      <c r="J20" s="556"/>
      <c r="P20" s="282"/>
    </row>
    <row r="21" spans="2:14" ht="15">
      <c r="B21" s="557"/>
      <c r="C21" s="550"/>
      <c r="D21" s="550"/>
      <c r="E21" s="550"/>
      <c r="F21" s="554"/>
      <c r="G21" s="555"/>
      <c r="H21" s="555">
        <f t="shared" si="0"/>
        <v>0</v>
      </c>
      <c r="I21" s="555"/>
      <c r="J21" s="556"/>
      <c r="N21" s="308"/>
    </row>
    <row r="22" spans="2:10" ht="15">
      <c r="B22" s="548"/>
      <c r="C22" s="549"/>
      <c r="D22" s="550">
        <v>2</v>
      </c>
      <c r="E22" s="549"/>
      <c r="F22" s="554" t="s">
        <v>105</v>
      </c>
      <c r="G22" s="555">
        <v>5057573.35685</v>
      </c>
      <c r="H22" s="555">
        <f t="shared" si="0"/>
        <v>-1760925.3420000002</v>
      </c>
      <c r="I22" s="555">
        <f>SUM(I23:I25)</f>
        <v>3296648.01485</v>
      </c>
      <c r="J22" s="559"/>
    </row>
    <row r="23" spans="2:10" ht="15">
      <c r="B23" s="548"/>
      <c r="C23" s="549"/>
      <c r="D23" s="550"/>
      <c r="E23" s="550">
        <v>1</v>
      </c>
      <c r="F23" s="555" t="s">
        <v>180</v>
      </c>
      <c r="G23" s="555">
        <v>3262046.92135</v>
      </c>
      <c r="H23" s="555">
        <f t="shared" si="0"/>
        <v>-1760926.342</v>
      </c>
      <c r="I23" s="555">
        <f>'8. Mérleg'!F12</f>
        <v>1501120.57935</v>
      </c>
      <c r="J23" s="559"/>
    </row>
    <row r="24" spans="2:10" ht="15">
      <c r="B24" s="548"/>
      <c r="C24" s="549"/>
      <c r="D24" s="550"/>
      <c r="E24" s="550">
        <v>2</v>
      </c>
      <c r="F24" s="554" t="s">
        <v>172</v>
      </c>
      <c r="G24" s="555">
        <v>0</v>
      </c>
      <c r="H24" s="555">
        <f t="shared" si="0"/>
        <v>0</v>
      </c>
      <c r="I24" s="555">
        <f>'8. Mérleg'!F13</f>
        <v>0</v>
      </c>
      <c r="J24" s="556"/>
    </row>
    <row r="25" spans="2:10" ht="15">
      <c r="B25" s="548"/>
      <c r="C25" s="549"/>
      <c r="D25" s="550"/>
      <c r="E25" s="550">
        <v>3</v>
      </c>
      <c r="F25" s="554" t="s">
        <v>0</v>
      </c>
      <c r="G25" s="555">
        <v>1795526.4355</v>
      </c>
      <c r="H25" s="555">
        <f t="shared" si="0"/>
        <v>1</v>
      </c>
      <c r="I25" s="555">
        <f>'8. Mérleg'!F14-I15+1</f>
        <v>1795527.4355</v>
      </c>
      <c r="J25" s="556">
        <f>'10. Tábla'!H16</f>
        <v>21252</v>
      </c>
    </row>
    <row r="26" spans="2:10" ht="15">
      <c r="B26" s="557"/>
      <c r="C26" s="550"/>
      <c r="D26" s="550"/>
      <c r="E26" s="550"/>
      <c r="F26" s="554"/>
      <c r="G26" s="555"/>
      <c r="H26" s="555">
        <f t="shared" si="0"/>
        <v>0</v>
      </c>
      <c r="I26" s="554"/>
      <c r="J26" s="556"/>
    </row>
    <row r="27" spans="1:10" s="309" customFormat="1" ht="39.75" customHeight="1">
      <c r="A27" s="281"/>
      <c r="B27" s="567"/>
      <c r="C27" s="568"/>
      <c r="D27" s="569"/>
      <c r="E27" s="568"/>
      <c r="F27" s="570" t="s">
        <v>194</v>
      </c>
      <c r="G27" s="571">
        <v>5671695.785962058</v>
      </c>
      <c r="H27" s="571">
        <f t="shared" si="0"/>
        <v>-1685633.6086092861</v>
      </c>
      <c r="I27" s="571">
        <f>I8+I9+I22</f>
        <v>3986062.177352772</v>
      </c>
      <c r="J27" s="572">
        <f>J8+J9+J22</f>
        <v>0</v>
      </c>
    </row>
    <row r="28" spans="1:15" s="292" customFormat="1" ht="30" customHeight="1">
      <c r="A28" s="281"/>
      <c r="B28" s="557"/>
      <c r="C28" s="550"/>
      <c r="D28" s="550"/>
      <c r="E28" s="550"/>
      <c r="F28" s="573" t="s">
        <v>173</v>
      </c>
      <c r="G28" s="573">
        <v>0</v>
      </c>
      <c r="H28" s="555">
        <f t="shared" si="0"/>
        <v>0</v>
      </c>
      <c r="I28" s="573">
        <f>SUM(I29:I30)</f>
        <v>0</v>
      </c>
      <c r="J28" s="574">
        <f>SUM(J29:J30)</f>
        <v>0</v>
      </c>
      <c r="K28" s="310"/>
      <c r="L28" s="310"/>
      <c r="M28" s="310"/>
      <c r="N28" s="310"/>
      <c r="O28" s="310"/>
    </row>
    <row r="29" spans="1:15" s="292" customFormat="1" ht="15">
      <c r="A29" s="281"/>
      <c r="B29" s="557"/>
      <c r="C29" s="550"/>
      <c r="D29" s="550">
        <v>1</v>
      </c>
      <c r="E29" s="550"/>
      <c r="F29" s="573" t="s">
        <v>1</v>
      </c>
      <c r="G29" s="575"/>
      <c r="H29" s="555">
        <f t="shared" si="0"/>
        <v>0</v>
      </c>
      <c r="I29" s="573"/>
      <c r="J29" s="574"/>
      <c r="K29" s="310"/>
      <c r="L29" s="310"/>
      <c r="M29" s="310"/>
      <c r="N29" s="310"/>
      <c r="O29" s="310"/>
    </row>
    <row r="30" spans="2:10" ht="15">
      <c r="B30" s="557"/>
      <c r="C30" s="550"/>
      <c r="D30" s="550">
        <v>2</v>
      </c>
      <c r="E30" s="550"/>
      <c r="F30" s="573" t="s">
        <v>2</v>
      </c>
      <c r="G30" s="555"/>
      <c r="H30" s="555">
        <f t="shared" si="0"/>
        <v>0</v>
      </c>
      <c r="I30" s="554"/>
      <c r="J30" s="556"/>
    </row>
    <row r="31" spans="1:10" s="309" customFormat="1" ht="39.75" customHeight="1">
      <c r="A31" s="281"/>
      <c r="B31" s="567"/>
      <c r="C31" s="568"/>
      <c r="D31" s="569"/>
      <c r="E31" s="568"/>
      <c r="F31" s="570" t="s">
        <v>140</v>
      </c>
      <c r="G31" s="571"/>
      <c r="H31" s="555">
        <f t="shared" si="0"/>
        <v>0</v>
      </c>
      <c r="I31" s="570"/>
      <c r="J31" s="576"/>
    </row>
    <row r="32" spans="1:15" s="292" customFormat="1" ht="30" customHeight="1">
      <c r="A32" s="281"/>
      <c r="B32" s="557"/>
      <c r="C32" s="550"/>
      <c r="D32" s="550"/>
      <c r="E32" s="550"/>
      <c r="F32" s="573" t="s">
        <v>146</v>
      </c>
      <c r="G32" s="575">
        <v>0</v>
      </c>
      <c r="H32" s="555">
        <f t="shared" si="0"/>
        <v>0</v>
      </c>
      <c r="I32" s="573">
        <v>0</v>
      </c>
      <c r="J32" s="574">
        <v>0</v>
      </c>
      <c r="K32" s="310"/>
      <c r="L32" s="310"/>
      <c r="M32" s="310"/>
      <c r="N32" s="310"/>
      <c r="O32" s="310"/>
    </row>
    <row r="33" spans="1:10" s="309" customFormat="1" ht="39.75" customHeight="1" thickBot="1">
      <c r="A33" s="281"/>
      <c r="B33" s="577"/>
      <c r="C33" s="578"/>
      <c r="D33" s="579"/>
      <c r="E33" s="578"/>
      <c r="F33" s="580" t="s">
        <v>174</v>
      </c>
      <c r="G33" s="580">
        <v>5671695.785962058</v>
      </c>
      <c r="H33" s="580">
        <f t="shared" si="0"/>
        <v>-1685633.6086092861</v>
      </c>
      <c r="I33" s="580">
        <f>I31+I27</f>
        <v>3986062.177352772</v>
      </c>
      <c r="J33" s="581">
        <f>J31+J27</f>
        <v>0</v>
      </c>
    </row>
    <row r="34" spans="2:10" ht="15.75" thickTop="1">
      <c r="B34" s="311"/>
      <c r="C34" s="312"/>
      <c r="D34" s="312"/>
      <c r="E34" s="312"/>
      <c r="F34" s="282"/>
      <c r="G34" s="304"/>
      <c r="H34" s="282"/>
      <c r="I34" s="282"/>
      <c r="J34" s="282"/>
    </row>
    <row r="35" spans="2:9" ht="15">
      <c r="B35" s="311"/>
      <c r="C35" s="312"/>
      <c r="D35" s="312"/>
      <c r="E35" s="312"/>
      <c r="F35" s="282"/>
      <c r="G35" s="304"/>
      <c r="H35" s="282"/>
      <c r="I35" s="282"/>
    </row>
    <row r="36" spans="2:9" ht="15">
      <c r="B36" s="311"/>
      <c r="C36" s="312"/>
      <c r="D36" s="312"/>
      <c r="E36" s="312"/>
      <c r="F36" s="282"/>
      <c r="G36" s="304"/>
      <c r="H36" s="282"/>
      <c r="I36" s="282"/>
    </row>
    <row r="37" spans="2:9" ht="15">
      <c r="B37" s="311"/>
      <c r="C37" s="312"/>
      <c r="D37" s="312"/>
      <c r="E37" s="312"/>
      <c r="F37" s="282"/>
      <c r="G37" s="304"/>
      <c r="H37" s="282"/>
      <c r="I37" s="282"/>
    </row>
    <row r="38" spans="2:9" ht="15">
      <c r="B38" s="313"/>
      <c r="C38" s="314"/>
      <c r="D38" s="312"/>
      <c r="E38" s="314"/>
      <c r="F38" s="302"/>
      <c r="G38" s="305"/>
      <c r="H38" s="302"/>
      <c r="I38" s="302"/>
    </row>
    <row r="39" spans="2:9" ht="15">
      <c r="B39" s="311"/>
      <c r="C39" s="312"/>
      <c r="D39" s="312"/>
      <c r="E39" s="312"/>
      <c r="F39" s="282"/>
      <c r="G39" s="304"/>
      <c r="H39" s="282"/>
      <c r="I39" s="282"/>
    </row>
    <row r="40" spans="2:9" ht="15">
      <c r="B40" s="311"/>
      <c r="C40" s="312"/>
      <c r="D40" s="312"/>
      <c r="E40" s="312"/>
      <c r="F40" s="282"/>
      <c r="G40" s="304"/>
      <c r="H40" s="282"/>
      <c r="I40" s="282"/>
    </row>
    <row r="49" spans="1:15" s="303" customFormat="1" ht="15">
      <c r="A49" s="250"/>
      <c r="B49" s="317"/>
      <c r="C49" s="318"/>
      <c r="D49" s="316"/>
      <c r="E49" s="318"/>
      <c r="G49" s="319"/>
      <c r="K49" s="302"/>
      <c r="L49" s="302"/>
      <c r="M49" s="302"/>
      <c r="N49" s="302"/>
      <c r="O49" s="302"/>
    </row>
    <row r="54" spans="1:15" s="303" customFormat="1" ht="15">
      <c r="A54" s="250"/>
      <c r="B54" s="317"/>
      <c r="C54" s="318"/>
      <c r="D54" s="316"/>
      <c r="E54" s="318"/>
      <c r="G54" s="319"/>
      <c r="K54" s="302"/>
      <c r="L54" s="302"/>
      <c r="M54" s="302"/>
      <c r="N54" s="302"/>
      <c r="O54" s="302"/>
    </row>
    <row r="56" spans="1:15" s="303" customFormat="1" ht="15">
      <c r="A56" s="250"/>
      <c r="B56" s="317"/>
      <c r="C56" s="318"/>
      <c r="D56" s="316"/>
      <c r="E56" s="318"/>
      <c r="G56" s="319"/>
      <c r="K56" s="302"/>
      <c r="L56" s="302"/>
      <c r="M56" s="302"/>
      <c r="N56" s="302"/>
      <c r="O56" s="302"/>
    </row>
    <row r="63" ht="15">
      <c r="F63" s="282"/>
    </row>
    <row r="64" ht="15">
      <c r="F64" s="282"/>
    </row>
    <row r="65" ht="15">
      <c r="F65" s="282"/>
    </row>
    <row r="66" ht="15">
      <c r="F66" s="282"/>
    </row>
    <row r="67" ht="15">
      <c r="F67" s="282"/>
    </row>
    <row r="68" ht="15">
      <c r="F68" s="282"/>
    </row>
    <row r="69" ht="15">
      <c r="F69" s="282"/>
    </row>
  </sheetData>
  <sheetProtection/>
  <mergeCells count="5">
    <mergeCell ref="B1:F1"/>
    <mergeCell ref="I4:J4"/>
    <mergeCell ref="K3:O3"/>
    <mergeCell ref="B2:J2"/>
    <mergeCell ref="B3:J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T40"/>
  <sheetViews>
    <sheetView view="pageBreakPreview" zoomScaleSheetLayoutView="100" zoomScalePageLayoutView="0" workbookViewId="0" topLeftCell="E1">
      <selection activeCell="F8" sqref="F8:N8"/>
    </sheetView>
  </sheetViews>
  <sheetFormatPr defaultColWidth="9.125" defaultRowHeight="12.75"/>
  <cols>
    <col min="1" max="1" width="2.625" style="239" bestFit="1" customWidth="1"/>
    <col min="2" max="2" width="4.125" style="26" customWidth="1"/>
    <col min="3" max="3" width="5.625" style="26" bestFit="1" customWidth="1"/>
    <col min="4" max="4" width="50.625" style="23" customWidth="1"/>
    <col min="5" max="7" width="10.625" style="28" customWidth="1"/>
    <col min="8" max="8" width="15.625" style="35" customWidth="1"/>
    <col min="9" max="17" width="12.625" style="23" customWidth="1"/>
    <col min="18" max="16384" width="9.125" style="23" customWidth="1"/>
  </cols>
  <sheetData>
    <row r="1" spans="2:8" ht="15" customHeight="1">
      <c r="B1" s="64" t="s">
        <v>309</v>
      </c>
      <c r="C1" s="64"/>
      <c r="D1" s="240"/>
      <c r="H1" s="241"/>
    </row>
    <row r="2" spans="1:17" s="29" customFormat="1" ht="24.75" customHeight="1">
      <c r="A2" s="239"/>
      <c r="B2" s="662" t="s">
        <v>219</v>
      </c>
      <c r="C2" s="662"/>
      <c r="D2" s="662"/>
      <c r="E2" s="662"/>
      <c r="F2" s="662"/>
      <c r="G2" s="662"/>
      <c r="H2" s="662"/>
      <c r="I2" s="662"/>
      <c r="J2" s="662"/>
      <c r="K2" s="662"/>
      <c r="L2" s="662"/>
      <c r="M2" s="662"/>
      <c r="N2" s="662"/>
      <c r="O2" s="662"/>
      <c r="P2" s="662"/>
      <c r="Q2" s="662"/>
    </row>
    <row r="3" spans="1:17" s="29" customFormat="1" ht="24.75" customHeight="1">
      <c r="A3" s="239"/>
      <c r="B3" s="662" t="s">
        <v>187</v>
      </c>
      <c r="C3" s="662"/>
      <c r="D3" s="662"/>
      <c r="E3" s="662"/>
      <c r="F3" s="662"/>
      <c r="G3" s="662"/>
      <c r="H3" s="662"/>
      <c r="I3" s="662"/>
      <c r="J3" s="662"/>
      <c r="K3" s="662"/>
      <c r="L3" s="662"/>
      <c r="M3" s="662"/>
      <c r="N3" s="662"/>
      <c r="O3" s="662"/>
      <c r="P3" s="662"/>
      <c r="Q3" s="662"/>
    </row>
    <row r="4" spans="9:17" ht="15">
      <c r="I4" s="15"/>
      <c r="J4" s="15"/>
      <c r="K4" s="15"/>
      <c r="L4" s="15"/>
      <c r="M4" s="15"/>
      <c r="N4" s="15"/>
      <c r="Q4" s="87" t="s">
        <v>141</v>
      </c>
    </row>
    <row r="5" spans="1:14" s="33" customFormat="1" ht="15" thickBot="1">
      <c r="A5" s="239"/>
      <c r="B5" s="239" t="s">
        <v>148</v>
      </c>
      <c r="C5" s="239" t="s">
        <v>149</v>
      </c>
      <c r="D5" s="33" t="s">
        <v>150</v>
      </c>
      <c r="E5" s="25" t="s">
        <v>151</v>
      </c>
      <c r="F5" s="25" t="s">
        <v>152</v>
      </c>
      <c r="G5" s="25" t="s">
        <v>153</v>
      </c>
      <c r="H5" s="214" t="s">
        <v>154</v>
      </c>
      <c r="I5" s="12" t="s">
        <v>117</v>
      </c>
      <c r="J5" s="12" t="s">
        <v>118</v>
      </c>
      <c r="K5" s="12" t="s">
        <v>44</v>
      </c>
      <c r="L5" s="12" t="s">
        <v>45</v>
      </c>
      <c r="M5" s="12" t="s">
        <v>46</v>
      </c>
      <c r="N5" s="12" t="s">
        <v>47</v>
      </c>
    </row>
    <row r="6" spans="1:14" s="33" customFormat="1" ht="30" customHeight="1" thickTop="1">
      <c r="A6" s="239"/>
      <c r="B6" s="663" t="s">
        <v>202</v>
      </c>
      <c r="C6" s="657" t="s">
        <v>190</v>
      </c>
      <c r="D6" s="655" t="s">
        <v>142</v>
      </c>
      <c r="E6" s="666" t="s">
        <v>108</v>
      </c>
      <c r="F6" s="659" t="s">
        <v>110</v>
      </c>
      <c r="G6" s="659"/>
      <c r="H6" s="659"/>
      <c r="I6" s="660" t="s">
        <v>111</v>
      </c>
      <c r="J6" s="660"/>
      <c r="K6" s="660"/>
      <c r="L6" s="660" t="s">
        <v>49</v>
      </c>
      <c r="M6" s="660" t="s">
        <v>48</v>
      </c>
      <c r="N6" s="661"/>
    </row>
    <row r="7" spans="2:14" ht="45" customHeight="1">
      <c r="B7" s="664"/>
      <c r="C7" s="658"/>
      <c r="D7" s="656"/>
      <c r="E7" s="667"/>
      <c r="F7" s="493" t="s">
        <v>159</v>
      </c>
      <c r="G7" s="493" t="s">
        <v>109</v>
      </c>
      <c r="H7" s="493" t="s">
        <v>122</v>
      </c>
      <c r="I7" s="493" t="s">
        <v>50</v>
      </c>
      <c r="J7" s="493" t="s">
        <v>51</v>
      </c>
      <c r="K7" s="493" t="s">
        <v>62</v>
      </c>
      <c r="L7" s="665"/>
      <c r="M7" s="493" t="s">
        <v>140</v>
      </c>
      <c r="N7" s="538" t="s">
        <v>139</v>
      </c>
    </row>
    <row r="8" spans="2:14" ht="15">
      <c r="B8" s="517"/>
      <c r="C8" s="534"/>
      <c r="D8" s="535" t="s">
        <v>299</v>
      </c>
      <c r="E8" s="521">
        <v>5671696.285962058</v>
      </c>
      <c r="F8" s="521">
        <v>186627.59402205827</v>
      </c>
      <c r="G8" s="521">
        <v>0</v>
      </c>
      <c r="H8" s="521">
        <v>0</v>
      </c>
      <c r="I8" s="521">
        <v>957056</v>
      </c>
      <c r="J8" s="521">
        <v>4496110.9895</v>
      </c>
      <c r="K8" s="521">
        <v>4561.865</v>
      </c>
      <c r="L8" s="521">
        <v>27339</v>
      </c>
      <c r="M8" s="521">
        <v>0</v>
      </c>
      <c r="N8" s="594">
        <v>0</v>
      </c>
    </row>
    <row r="9" spans="2:14" ht="15">
      <c r="B9" s="517"/>
      <c r="C9" s="534"/>
      <c r="D9" s="535" t="s">
        <v>300</v>
      </c>
      <c r="E9" s="521">
        <f>E10-E8</f>
        <v>-1685634.1086092857</v>
      </c>
      <c r="F9" s="521">
        <f aca="true" t="shared" si="0" ref="F9:N9">F10-F8</f>
        <v>-64346.67896999998</v>
      </c>
      <c r="G9" s="521">
        <f t="shared" si="0"/>
        <v>0</v>
      </c>
      <c r="H9" s="521">
        <f t="shared" si="0"/>
        <v>0</v>
      </c>
      <c r="I9" s="521">
        <f>I10-I8+2</f>
        <v>-305626.5451992863</v>
      </c>
      <c r="J9" s="521">
        <f t="shared" si="0"/>
        <v>-1309571.0469999998</v>
      </c>
      <c r="K9" s="521">
        <f t="shared" si="0"/>
        <v>0</v>
      </c>
      <c r="L9" s="521">
        <f t="shared" si="0"/>
        <v>-6087</v>
      </c>
      <c r="M9" s="521">
        <f t="shared" si="0"/>
        <v>0</v>
      </c>
      <c r="N9" s="594">
        <f t="shared" si="0"/>
        <v>0</v>
      </c>
    </row>
    <row r="10" spans="1:14" s="35" customFormat="1" ht="15">
      <c r="A10" s="590"/>
      <c r="B10" s="591"/>
      <c r="C10" s="592"/>
      <c r="D10" s="593" t="s">
        <v>301</v>
      </c>
      <c r="E10" s="521">
        <f>SUM(F10:L10)</f>
        <v>3986062.1773527726</v>
      </c>
      <c r="F10" s="521">
        <f>'8. Mérleg'!C10</f>
        <v>122280.91505205829</v>
      </c>
      <c r="G10" s="521">
        <v>0</v>
      </c>
      <c r="H10" s="521">
        <v>0</v>
      </c>
      <c r="I10" s="521">
        <f>'8. Mérleg'!C13</f>
        <v>651427.4548007137</v>
      </c>
      <c r="J10" s="521">
        <f>'8. Mérleg'!C12</f>
        <v>3186539.9425000004</v>
      </c>
      <c r="K10" s="521">
        <f>'8. Mérleg'!C14</f>
        <v>4561.865</v>
      </c>
      <c r="L10" s="521">
        <f>'8. Mérleg'!C24</f>
        <v>21252</v>
      </c>
      <c r="M10" s="521">
        <v>0</v>
      </c>
      <c r="N10" s="594">
        <v>0</v>
      </c>
    </row>
    <row r="11" spans="1:20" s="29" customFormat="1" ht="33" customHeight="1" thickBot="1">
      <c r="A11" s="242"/>
      <c r="B11" s="539"/>
      <c r="C11" s="653"/>
      <c r="D11" s="653"/>
      <c r="E11" s="537"/>
      <c r="F11" s="537"/>
      <c r="G11" s="537"/>
      <c r="H11" s="537"/>
      <c r="I11" s="537"/>
      <c r="J11" s="537"/>
      <c r="K11" s="537"/>
      <c r="L11" s="537"/>
      <c r="M11" s="537"/>
      <c r="N11" s="594"/>
      <c r="O11" s="35"/>
      <c r="P11" s="23"/>
      <c r="Q11" s="23"/>
      <c r="R11" s="23"/>
      <c r="S11" s="30"/>
      <c r="T11" s="30"/>
    </row>
    <row r="12" spans="1:20" ht="15" hidden="1">
      <c r="A12" s="239">
        <v>15</v>
      </c>
      <c r="B12" s="36"/>
      <c r="C12" s="37">
        <v>7</v>
      </c>
      <c r="D12" s="8" t="s">
        <v>15</v>
      </c>
      <c r="E12" s="31">
        <v>23700</v>
      </c>
      <c r="F12" s="31"/>
      <c r="G12" s="31"/>
      <c r="H12" s="20"/>
      <c r="I12" s="15"/>
      <c r="J12" s="15"/>
      <c r="K12" s="15"/>
      <c r="L12" s="15"/>
      <c r="M12" s="15"/>
      <c r="N12" s="15"/>
      <c r="R12" s="23">
        <f aca="true" t="shared" si="1" ref="R12:R40">(SUM(I12:P12))-H12</f>
        <v>0</v>
      </c>
      <c r="S12" s="15"/>
      <c r="T12" s="15"/>
    </row>
    <row r="13" spans="1:20" ht="15" hidden="1">
      <c r="A13" s="239">
        <v>16</v>
      </c>
      <c r="B13" s="36"/>
      <c r="C13" s="37">
        <v>8</v>
      </c>
      <c r="D13" s="8" t="s">
        <v>16</v>
      </c>
      <c r="E13" s="31">
        <v>23854</v>
      </c>
      <c r="F13" s="31"/>
      <c r="G13" s="31"/>
      <c r="H13" s="20"/>
      <c r="I13" s="15"/>
      <c r="J13" s="15"/>
      <c r="K13" s="15"/>
      <c r="L13" s="15"/>
      <c r="M13" s="15"/>
      <c r="N13" s="15"/>
      <c r="R13" s="23">
        <f t="shared" si="1"/>
        <v>0</v>
      </c>
      <c r="S13" s="15"/>
      <c r="T13" s="15"/>
    </row>
    <row r="14" spans="1:20" ht="15" hidden="1">
      <c r="A14" s="239">
        <v>17</v>
      </c>
      <c r="B14" s="36"/>
      <c r="C14" s="37">
        <v>9</v>
      </c>
      <c r="D14" s="8" t="s">
        <v>17</v>
      </c>
      <c r="E14" s="31">
        <v>26145</v>
      </c>
      <c r="F14" s="31"/>
      <c r="G14" s="31"/>
      <c r="H14" s="20"/>
      <c r="I14" s="15"/>
      <c r="J14" s="15"/>
      <c r="K14" s="15"/>
      <c r="L14" s="15"/>
      <c r="M14" s="15"/>
      <c r="N14" s="15"/>
      <c r="R14" s="23">
        <f t="shared" si="1"/>
        <v>0</v>
      </c>
      <c r="S14" s="15"/>
      <c r="T14" s="15"/>
    </row>
    <row r="15" spans="1:20" ht="15" hidden="1">
      <c r="A15" s="239">
        <v>18</v>
      </c>
      <c r="B15" s="36"/>
      <c r="C15" s="37">
        <v>10</v>
      </c>
      <c r="D15" s="8" t="s">
        <v>18</v>
      </c>
      <c r="E15" s="31">
        <v>35582</v>
      </c>
      <c r="F15" s="31"/>
      <c r="G15" s="31"/>
      <c r="H15" s="20"/>
      <c r="I15" s="15"/>
      <c r="J15" s="15"/>
      <c r="K15" s="15"/>
      <c r="L15" s="15"/>
      <c r="M15" s="15"/>
      <c r="N15" s="15"/>
      <c r="R15" s="23">
        <f t="shared" si="1"/>
        <v>0</v>
      </c>
      <c r="S15" s="15"/>
      <c r="T15" s="15"/>
    </row>
    <row r="16" spans="1:20" ht="15" hidden="1">
      <c r="A16" s="239">
        <v>19</v>
      </c>
      <c r="B16" s="36"/>
      <c r="C16" s="37">
        <v>11</v>
      </c>
      <c r="D16" s="8" t="s">
        <v>19</v>
      </c>
      <c r="E16" s="31">
        <v>31340</v>
      </c>
      <c r="F16" s="31"/>
      <c r="G16" s="31"/>
      <c r="H16" s="20"/>
      <c r="I16" s="15"/>
      <c r="J16" s="15"/>
      <c r="K16" s="15"/>
      <c r="L16" s="15"/>
      <c r="M16" s="15"/>
      <c r="N16" s="15"/>
      <c r="R16" s="23">
        <f t="shared" si="1"/>
        <v>0</v>
      </c>
      <c r="S16" s="15"/>
      <c r="T16" s="15"/>
    </row>
    <row r="17" spans="1:20" s="45" customFormat="1" ht="16.5" hidden="1">
      <c r="A17" s="239">
        <v>20</v>
      </c>
      <c r="B17" s="42"/>
      <c r="C17" s="37"/>
      <c r="D17" s="9" t="s">
        <v>20</v>
      </c>
      <c r="E17" s="263">
        <v>0</v>
      </c>
      <c r="F17" s="263"/>
      <c r="G17" s="263"/>
      <c r="H17" s="218"/>
      <c r="I17" s="43"/>
      <c r="J17" s="43"/>
      <c r="K17" s="43"/>
      <c r="L17" s="43"/>
      <c r="M17" s="43"/>
      <c r="N17" s="43"/>
      <c r="R17" s="23">
        <f t="shared" si="1"/>
        <v>0</v>
      </c>
      <c r="S17" s="43"/>
      <c r="T17" s="43"/>
    </row>
    <row r="18" spans="1:20" ht="15" hidden="1">
      <c r="A18" s="239">
        <v>21</v>
      </c>
      <c r="B18" s="36"/>
      <c r="C18" s="37">
        <v>12</v>
      </c>
      <c r="D18" s="8" t="s">
        <v>21</v>
      </c>
      <c r="E18" s="31">
        <v>24585</v>
      </c>
      <c r="F18" s="31"/>
      <c r="G18" s="31"/>
      <c r="H18" s="20"/>
      <c r="I18" s="15"/>
      <c r="J18" s="15"/>
      <c r="K18" s="15"/>
      <c r="L18" s="15"/>
      <c r="M18" s="15"/>
      <c r="N18" s="15"/>
      <c r="R18" s="23">
        <f t="shared" si="1"/>
        <v>0</v>
      </c>
      <c r="S18" s="15"/>
      <c r="T18" s="15"/>
    </row>
    <row r="19" spans="1:20" ht="15" hidden="1">
      <c r="A19" s="239">
        <v>22</v>
      </c>
      <c r="B19" s="36"/>
      <c r="C19" s="37">
        <v>13</v>
      </c>
      <c r="D19" s="46" t="s">
        <v>175</v>
      </c>
      <c r="E19" s="31">
        <v>20009</v>
      </c>
      <c r="F19" s="31"/>
      <c r="G19" s="31"/>
      <c r="H19" s="20"/>
      <c r="I19" s="15"/>
      <c r="J19" s="15"/>
      <c r="K19" s="15"/>
      <c r="L19" s="15"/>
      <c r="M19" s="15"/>
      <c r="N19" s="15"/>
      <c r="R19" s="23">
        <f t="shared" si="1"/>
        <v>0</v>
      </c>
      <c r="S19" s="15"/>
      <c r="T19" s="15"/>
    </row>
    <row r="20" spans="1:20" ht="15" hidden="1">
      <c r="A20" s="239">
        <v>23</v>
      </c>
      <c r="B20" s="36"/>
      <c r="C20" s="37">
        <v>14</v>
      </c>
      <c r="D20" s="8" t="s">
        <v>22</v>
      </c>
      <c r="E20" s="31">
        <v>24245</v>
      </c>
      <c r="F20" s="31"/>
      <c r="G20" s="31"/>
      <c r="H20" s="20"/>
      <c r="I20" s="15"/>
      <c r="J20" s="15"/>
      <c r="K20" s="15"/>
      <c r="L20" s="15"/>
      <c r="M20" s="15"/>
      <c r="N20" s="15"/>
      <c r="R20" s="23">
        <f t="shared" si="1"/>
        <v>0</v>
      </c>
      <c r="S20" s="15"/>
      <c r="T20" s="15"/>
    </row>
    <row r="21" spans="1:20" ht="15" hidden="1">
      <c r="A21" s="239">
        <v>24</v>
      </c>
      <c r="B21" s="36"/>
      <c r="C21" s="37">
        <v>15</v>
      </c>
      <c r="D21" s="46" t="s">
        <v>23</v>
      </c>
      <c r="E21" s="31">
        <v>10368</v>
      </c>
      <c r="F21" s="31"/>
      <c r="G21" s="31"/>
      <c r="H21" s="20"/>
      <c r="I21" s="15"/>
      <c r="J21" s="15"/>
      <c r="K21" s="15"/>
      <c r="L21" s="15"/>
      <c r="M21" s="15"/>
      <c r="N21" s="15"/>
      <c r="R21" s="23">
        <f t="shared" si="1"/>
        <v>0</v>
      </c>
      <c r="S21" s="15"/>
      <c r="T21" s="15"/>
    </row>
    <row r="22" spans="1:20" ht="15" hidden="1">
      <c r="A22" s="239">
        <v>26</v>
      </c>
      <c r="B22" s="36"/>
      <c r="C22" s="37">
        <v>16</v>
      </c>
      <c r="D22" s="46" t="s">
        <v>24</v>
      </c>
      <c r="E22" s="31">
        <v>13532</v>
      </c>
      <c r="F22" s="31"/>
      <c r="G22" s="31"/>
      <c r="H22" s="20"/>
      <c r="I22" s="15"/>
      <c r="J22" s="15"/>
      <c r="K22" s="15"/>
      <c r="L22" s="15"/>
      <c r="M22" s="15"/>
      <c r="N22" s="15"/>
      <c r="R22" s="23">
        <f t="shared" si="1"/>
        <v>0</v>
      </c>
      <c r="S22" s="15"/>
      <c r="T22" s="15"/>
    </row>
    <row r="23" spans="1:20" ht="15" hidden="1">
      <c r="A23" s="239">
        <v>27</v>
      </c>
      <c r="B23" s="36"/>
      <c r="C23" s="37">
        <v>17</v>
      </c>
      <c r="D23" s="8" t="s">
        <v>25</v>
      </c>
      <c r="E23" s="31">
        <v>9120</v>
      </c>
      <c r="F23" s="31"/>
      <c r="G23" s="31"/>
      <c r="H23" s="20"/>
      <c r="I23" s="15"/>
      <c r="J23" s="15"/>
      <c r="K23" s="15"/>
      <c r="L23" s="15"/>
      <c r="M23" s="15"/>
      <c r="N23" s="15"/>
      <c r="R23" s="23">
        <f t="shared" si="1"/>
        <v>0</v>
      </c>
      <c r="S23" s="15"/>
      <c r="T23" s="15"/>
    </row>
    <row r="24" spans="1:20" s="41" customFormat="1" ht="30" customHeight="1" hidden="1">
      <c r="A24" s="239">
        <v>28</v>
      </c>
      <c r="B24" s="38"/>
      <c r="C24" s="39"/>
      <c r="D24" s="39" t="s">
        <v>26</v>
      </c>
      <c r="E24" s="260">
        <f>SUM(E12:E16,E18:E23)</f>
        <v>242480</v>
      </c>
      <c r="F24" s="260">
        <f>SUM(F12:F16,F18:F23)</f>
        <v>0</v>
      </c>
      <c r="G24" s="260">
        <f>SUM(G12:G16,G18:G23)</f>
        <v>0</v>
      </c>
      <c r="H24" s="219">
        <f>SUM(H12:H16,H18:H23)</f>
        <v>0</v>
      </c>
      <c r="I24" s="40"/>
      <c r="J24" s="40"/>
      <c r="K24" s="40"/>
      <c r="L24" s="40"/>
      <c r="M24" s="40"/>
      <c r="N24" s="40"/>
      <c r="R24" s="23">
        <f t="shared" si="1"/>
        <v>0</v>
      </c>
      <c r="S24" s="40"/>
      <c r="T24" s="40"/>
    </row>
    <row r="25" spans="1:20" s="29" customFormat="1" ht="24.75" customHeight="1" hidden="1">
      <c r="A25" s="239">
        <v>30</v>
      </c>
      <c r="B25" s="47"/>
      <c r="C25" s="48">
        <v>18</v>
      </c>
      <c r="D25" s="49" t="s">
        <v>27</v>
      </c>
      <c r="E25" s="261">
        <v>271</v>
      </c>
      <c r="F25" s="261"/>
      <c r="G25" s="261"/>
      <c r="H25" s="213"/>
      <c r="I25" s="30"/>
      <c r="J25" s="30"/>
      <c r="K25" s="30"/>
      <c r="L25" s="30"/>
      <c r="M25" s="30"/>
      <c r="N25" s="30"/>
      <c r="R25" s="23">
        <f t="shared" si="1"/>
        <v>0</v>
      </c>
      <c r="S25" s="30"/>
      <c r="T25" s="30"/>
    </row>
    <row r="26" spans="1:20" s="29" customFormat="1" ht="30" customHeight="1" hidden="1">
      <c r="A26" s="239">
        <v>37</v>
      </c>
      <c r="B26" s="51"/>
      <c r="C26" s="52">
        <v>23</v>
      </c>
      <c r="D26" s="53" t="s">
        <v>28</v>
      </c>
      <c r="E26" s="264">
        <v>9091</v>
      </c>
      <c r="F26" s="264"/>
      <c r="G26" s="264"/>
      <c r="H26" s="220"/>
      <c r="I26" s="30"/>
      <c r="J26" s="30"/>
      <c r="K26" s="30"/>
      <c r="L26" s="30"/>
      <c r="M26" s="30"/>
      <c r="N26" s="30"/>
      <c r="R26" s="23">
        <f t="shared" si="1"/>
        <v>0</v>
      </c>
      <c r="S26" s="30"/>
      <c r="T26" s="30"/>
    </row>
    <row r="27" spans="1:20" ht="30" customHeight="1" hidden="1">
      <c r="A27" s="239">
        <v>39</v>
      </c>
      <c r="B27" s="36"/>
      <c r="C27" s="654" t="s">
        <v>30</v>
      </c>
      <c r="D27" s="654"/>
      <c r="E27" s="31"/>
      <c r="F27" s="31"/>
      <c r="G27" s="31"/>
      <c r="H27" s="20"/>
      <c r="I27" s="15"/>
      <c r="J27" s="15"/>
      <c r="K27" s="15"/>
      <c r="L27" s="15"/>
      <c r="M27" s="15"/>
      <c r="N27" s="15"/>
      <c r="R27" s="23">
        <f t="shared" si="1"/>
        <v>0</v>
      </c>
      <c r="S27" s="15"/>
      <c r="T27" s="15"/>
    </row>
    <row r="28" spans="1:20" ht="15" hidden="1">
      <c r="A28" s="239">
        <v>40</v>
      </c>
      <c r="B28" s="320">
        <v>2</v>
      </c>
      <c r="C28" s="71"/>
      <c r="D28" s="8" t="s">
        <v>31</v>
      </c>
      <c r="E28" s="31">
        <v>98348</v>
      </c>
      <c r="F28" s="31"/>
      <c r="G28" s="31"/>
      <c r="H28" s="20"/>
      <c r="I28" s="15"/>
      <c r="J28" s="15"/>
      <c r="K28" s="15"/>
      <c r="L28" s="15"/>
      <c r="M28" s="15"/>
      <c r="N28" s="15"/>
      <c r="R28" s="23">
        <f t="shared" si="1"/>
        <v>0</v>
      </c>
      <c r="S28" s="15"/>
      <c r="T28" s="15"/>
    </row>
    <row r="29" spans="1:20" ht="15" hidden="1">
      <c r="A29" s="239">
        <v>41</v>
      </c>
      <c r="B29" s="320">
        <v>3</v>
      </c>
      <c r="C29" s="71"/>
      <c r="D29" s="8" t="s">
        <v>32</v>
      </c>
      <c r="E29" s="31">
        <v>27101</v>
      </c>
      <c r="F29" s="31"/>
      <c r="G29" s="31"/>
      <c r="H29" s="20"/>
      <c r="I29" s="15"/>
      <c r="J29" s="15"/>
      <c r="K29" s="15"/>
      <c r="L29" s="15"/>
      <c r="M29" s="15"/>
      <c r="N29" s="15"/>
      <c r="R29" s="23">
        <f t="shared" si="1"/>
        <v>0</v>
      </c>
      <c r="S29" s="15"/>
      <c r="T29" s="15"/>
    </row>
    <row r="30" spans="1:20" ht="15" hidden="1">
      <c r="A30" s="239">
        <v>42</v>
      </c>
      <c r="B30" s="320">
        <v>4</v>
      </c>
      <c r="C30" s="71"/>
      <c r="D30" s="8" t="s">
        <v>33</v>
      </c>
      <c r="E30" s="31">
        <v>29734</v>
      </c>
      <c r="F30" s="31"/>
      <c r="G30" s="31"/>
      <c r="H30" s="20"/>
      <c r="I30" s="15"/>
      <c r="J30" s="15"/>
      <c r="K30" s="15"/>
      <c r="L30" s="15"/>
      <c r="M30" s="15"/>
      <c r="N30" s="15"/>
      <c r="R30" s="23">
        <f t="shared" si="1"/>
        <v>0</v>
      </c>
      <c r="S30" s="15"/>
      <c r="T30" s="15"/>
    </row>
    <row r="31" spans="1:20" ht="30" hidden="1">
      <c r="A31" s="239">
        <v>43</v>
      </c>
      <c r="B31" s="320">
        <v>5</v>
      </c>
      <c r="C31" s="71"/>
      <c r="D31" s="46" t="s">
        <v>34</v>
      </c>
      <c r="E31" s="31">
        <v>29930</v>
      </c>
      <c r="F31" s="31"/>
      <c r="G31" s="31"/>
      <c r="H31" s="20"/>
      <c r="I31" s="15"/>
      <c r="J31" s="15"/>
      <c r="K31" s="15"/>
      <c r="L31" s="15"/>
      <c r="M31" s="15"/>
      <c r="N31" s="15"/>
      <c r="R31" s="23">
        <f t="shared" si="1"/>
        <v>0</v>
      </c>
      <c r="S31" s="15"/>
      <c r="T31" s="15"/>
    </row>
    <row r="32" spans="1:20" ht="15" hidden="1">
      <c r="A32" s="239">
        <v>44</v>
      </c>
      <c r="B32" s="36">
        <v>6</v>
      </c>
      <c r="C32" s="71"/>
      <c r="D32" s="8" t="s">
        <v>35</v>
      </c>
      <c r="E32" s="31">
        <v>18187</v>
      </c>
      <c r="F32" s="31"/>
      <c r="G32" s="31"/>
      <c r="H32" s="20"/>
      <c r="I32" s="15"/>
      <c r="J32" s="15"/>
      <c r="K32" s="15"/>
      <c r="L32" s="15"/>
      <c r="M32" s="15"/>
      <c r="N32" s="15"/>
      <c r="R32" s="23">
        <f t="shared" si="1"/>
        <v>0</v>
      </c>
      <c r="S32" s="15"/>
      <c r="T32" s="15"/>
    </row>
    <row r="33" spans="1:20" s="55" customFormat="1" ht="30" customHeight="1" hidden="1">
      <c r="A33" s="239">
        <v>45</v>
      </c>
      <c r="B33" s="323">
        <v>7</v>
      </c>
      <c r="C33" s="326" t="s">
        <v>176</v>
      </c>
      <c r="D33" s="21"/>
      <c r="E33" s="265"/>
      <c r="F33" s="265"/>
      <c r="G33" s="265"/>
      <c r="H33" s="212"/>
      <c r="I33" s="21"/>
      <c r="J33" s="21"/>
      <c r="K33" s="21"/>
      <c r="L33" s="21"/>
      <c r="M33" s="21"/>
      <c r="N33" s="21"/>
      <c r="R33" s="23">
        <f t="shared" si="1"/>
        <v>0</v>
      </c>
      <c r="S33" s="21"/>
      <c r="T33" s="21"/>
    </row>
    <row r="34" spans="1:20" ht="15" hidden="1">
      <c r="A34" s="239">
        <v>46</v>
      </c>
      <c r="B34" s="36"/>
      <c r="C34" s="37">
        <v>1</v>
      </c>
      <c r="D34" s="8" t="s">
        <v>36</v>
      </c>
      <c r="E34" s="31">
        <v>6593</v>
      </c>
      <c r="F34" s="31"/>
      <c r="G34" s="31"/>
      <c r="H34" s="20"/>
      <c r="I34" s="15"/>
      <c r="J34" s="15"/>
      <c r="K34" s="15"/>
      <c r="L34" s="15"/>
      <c r="M34" s="15"/>
      <c r="N34" s="15"/>
      <c r="R34" s="23">
        <f t="shared" si="1"/>
        <v>0</v>
      </c>
      <c r="S34" s="15"/>
      <c r="T34" s="15"/>
    </row>
    <row r="35" spans="1:20" ht="30" hidden="1">
      <c r="A35" s="239">
        <v>47</v>
      </c>
      <c r="B35" s="36"/>
      <c r="C35" s="37">
        <v>2</v>
      </c>
      <c r="D35" s="46" t="s">
        <v>177</v>
      </c>
      <c r="E35" s="31">
        <v>5725</v>
      </c>
      <c r="F35" s="31"/>
      <c r="G35" s="31"/>
      <c r="H35" s="20"/>
      <c r="I35" s="15"/>
      <c r="J35" s="15"/>
      <c r="K35" s="15"/>
      <c r="L35" s="15"/>
      <c r="M35" s="15"/>
      <c r="N35" s="15"/>
      <c r="R35" s="23">
        <f t="shared" si="1"/>
        <v>0</v>
      </c>
      <c r="S35" s="15"/>
      <c r="T35" s="15"/>
    </row>
    <row r="36" spans="1:20" ht="15" hidden="1">
      <c r="A36" s="239">
        <v>48</v>
      </c>
      <c r="B36" s="36"/>
      <c r="C36" s="37">
        <v>3</v>
      </c>
      <c r="D36" s="46" t="s">
        <v>38</v>
      </c>
      <c r="E36" s="31">
        <v>15217</v>
      </c>
      <c r="F36" s="89"/>
      <c r="G36" s="31"/>
      <c r="H36" s="20"/>
      <c r="I36" s="15"/>
      <c r="J36" s="15"/>
      <c r="K36" s="15"/>
      <c r="L36" s="15"/>
      <c r="M36" s="15"/>
      <c r="N36" s="15"/>
      <c r="R36" s="23">
        <f t="shared" si="1"/>
        <v>0</v>
      </c>
      <c r="S36" s="15"/>
      <c r="T36" s="15"/>
    </row>
    <row r="37" spans="1:20" ht="30" hidden="1">
      <c r="A37" s="239">
        <v>49</v>
      </c>
      <c r="B37" s="36"/>
      <c r="C37" s="37">
        <v>4</v>
      </c>
      <c r="D37" s="46" t="s">
        <v>42</v>
      </c>
      <c r="E37" s="31">
        <v>4582</v>
      </c>
      <c r="F37" s="89"/>
      <c r="G37" s="31"/>
      <c r="H37" s="20"/>
      <c r="I37" s="15"/>
      <c r="J37" s="15"/>
      <c r="K37" s="15"/>
      <c r="L37" s="15"/>
      <c r="M37" s="15"/>
      <c r="N37" s="15"/>
      <c r="R37" s="23">
        <f t="shared" si="1"/>
        <v>0</v>
      </c>
      <c r="S37" s="15"/>
      <c r="T37" s="15"/>
    </row>
    <row r="38" spans="1:20" ht="15" hidden="1">
      <c r="A38" s="239">
        <v>50</v>
      </c>
      <c r="B38" s="56"/>
      <c r="C38" s="57">
        <v>5</v>
      </c>
      <c r="D38" s="58" t="s">
        <v>39</v>
      </c>
      <c r="E38" s="253">
        <v>30263</v>
      </c>
      <c r="F38" s="253"/>
      <c r="G38" s="253"/>
      <c r="H38" s="221"/>
      <c r="I38" s="15"/>
      <c r="J38" s="15"/>
      <c r="K38" s="15"/>
      <c r="L38" s="15"/>
      <c r="M38" s="15"/>
      <c r="N38" s="15"/>
      <c r="R38" s="23">
        <f t="shared" si="1"/>
        <v>0</v>
      </c>
      <c r="S38" s="15"/>
      <c r="T38" s="15"/>
    </row>
    <row r="39" spans="1:20" s="26" customFormat="1" ht="30" customHeight="1" hidden="1" thickBot="1">
      <c r="A39" s="239">
        <v>51</v>
      </c>
      <c r="B39" s="327">
        <v>7</v>
      </c>
      <c r="C39" s="652" t="s">
        <v>40</v>
      </c>
      <c r="D39" s="652"/>
      <c r="E39" s="266">
        <f>SUM(E34:E38)</f>
        <v>62380</v>
      </c>
      <c r="F39" s="266">
        <f>SUM(F34:F38)</f>
        <v>0</v>
      </c>
      <c r="G39" s="266">
        <f>SUM(G34:G38)</f>
        <v>0</v>
      </c>
      <c r="H39" s="59">
        <f>SUM(H34:H38)</f>
        <v>0</v>
      </c>
      <c r="I39" s="60"/>
      <c r="J39" s="60"/>
      <c r="K39" s="60"/>
      <c r="L39" s="60"/>
      <c r="M39" s="60"/>
      <c r="N39" s="60"/>
      <c r="R39" s="23">
        <f t="shared" si="1"/>
        <v>0</v>
      </c>
      <c r="S39" s="60"/>
      <c r="T39" s="60"/>
    </row>
    <row r="40" spans="1:20" s="29" customFormat="1" ht="30" customHeight="1" hidden="1" thickBot="1">
      <c r="A40" s="239">
        <v>52</v>
      </c>
      <c r="B40" s="328"/>
      <c r="C40" s="651" t="s">
        <v>41</v>
      </c>
      <c r="D40" s="651"/>
      <c r="E40" s="267">
        <f>SUM(E28:E38)</f>
        <v>265680</v>
      </c>
      <c r="F40" s="267">
        <f>SUM(F28:F38)</f>
        <v>0</v>
      </c>
      <c r="G40" s="267">
        <f>SUM(G28:G38)</f>
        <v>0</v>
      </c>
      <c r="H40" s="54">
        <f>SUM(H28:H38)</f>
        <v>0</v>
      </c>
      <c r="I40" s="30"/>
      <c r="J40" s="30"/>
      <c r="K40" s="30"/>
      <c r="L40" s="30"/>
      <c r="M40" s="30"/>
      <c r="N40" s="30"/>
      <c r="R40" s="23">
        <f t="shared" si="1"/>
        <v>0</v>
      </c>
      <c r="S40" s="30"/>
      <c r="T40" s="30"/>
    </row>
    <row r="41" ht="15" thickTop="1"/>
  </sheetData>
  <sheetProtection/>
  <mergeCells count="14">
    <mergeCell ref="F6:H6"/>
    <mergeCell ref="I6:K6"/>
    <mergeCell ref="M6:N6"/>
    <mergeCell ref="B2:Q2"/>
    <mergeCell ref="B3:Q3"/>
    <mergeCell ref="B6:B7"/>
    <mergeCell ref="L6:L7"/>
    <mergeCell ref="E6:E7"/>
    <mergeCell ref="C40:D40"/>
    <mergeCell ref="C39:D39"/>
    <mergeCell ref="C11:D11"/>
    <mergeCell ref="C27:D27"/>
    <mergeCell ref="D6:D7"/>
    <mergeCell ref="C6:C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view="pageBreakPreview" zoomScaleSheetLayoutView="100" zoomScalePageLayoutView="0" workbookViewId="0" topLeftCell="E1">
      <pane ySplit="7" topLeftCell="A8" activePane="bottomLeft" state="frozen"/>
      <selection pane="topLeft" activeCell="E19" sqref="E19"/>
      <selection pane="bottomLeft" activeCell="N46" sqref="N45:N46"/>
    </sheetView>
  </sheetViews>
  <sheetFormatPr defaultColWidth="9.125" defaultRowHeight="12.75"/>
  <cols>
    <col min="1" max="1" width="2.625" style="239" bestFit="1" customWidth="1"/>
    <col min="2" max="2" width="4.00390625" style="26" customWidth="1"/>
    <col min="3" max="3" width="4.125" style="26" customWidth="1"/>
    <col min="4" max="4" width="50.625" style="23" customWidth="1"/>
    <col min="5" max="5" width="5.625" style="33" customWidth="1"/>
    <col min="6" max="8" width="10.625" style="28" customWidth="1"/>
    <col min="9" max="9" width="15.625" style="35" customWidth="1"/>
    <col min="10" max="17" width="13.625" style="23" customWidth="1"/>
    <col min="18" max="18" width="9.50390625" style="23" bestFit="1" customWidth="1"/>
    <col min="19" max="16384" width="9.125" style="23" customWidth="1"/>
  </cols>
  <sheetData>
    <row r="1" spans="2:7" ht="15">
      <c r="B1" s="668" t="s">
        <v>310</v>
      </c>
      <c r="C1" s="668"/>
      <c r="D1" s="668"/>
      <c r="E1" s="668"/>
      <c r="F1" s="668"/>
      <c r="G1" s="27"/>
    </row>
    <row r="2" spans="2:17" ht="24.75" customHeight="1">
      <c r="B2" s="669" t="s">
        <v>292</v>
      </c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</row>
    <row r="3" spans="2:17" ht="24.75" customHeight="1">
      <c r="B3" s="669" t="s">
        <v>189</v>
      </c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</row>
    <row r="4" spans="9:17" ht="15">
      <c r="I4" s="70"/>
      <c r="Q4" s="87" t="s">
        <v>141</v>
      </c>
    </row>
    <row r="5" spans="1:14" s="33" customFormat="1" ht="15" thickBot="1">
      <c r="A5" s="239"/>
      <c r="B5" s="239" t="s">
        <v>148</v>
      </c>
      <c r="C5" s="239" t="s">
        <v>149</v>
      </c>
      <c r="D5" s="33" t="s">
        <v>150</v>
      </c>
      <c r="E5" s="33" t="s">
        <v>151</v>
      </c>
      <c r="F5" s="25" t="s">
        <v>152</v>
      </c>
      <c r="G5" s="25" t="s">
        <v>153</v>
      </c>
      <c r="H5" s="215" t="s">
        <v>154</v>
      </c>
      <c r="I5" s="33" t="s">
        <v>117</v>
      </c>
      <c r="J5" s="33" t="s">
        <v>118</v>
      </c>
      <c r="K5" s="33" t="s">
        <v>44</v>
      </c>
      <c r="L5" s="33" t="s">
        <v>45</v>
      </c>
      <c r="M5" s="33" t="s">
        <v>46</v>
      </c>
      <c r="N5" s="33" t="s">
        <v>47</v>
      </c>
    </row>
    <row r="6" spans="1:14" s="33" customFormat="1" ht="30" customHeight="1" thickTop="1">
      <c r="A6" s="239"/>
      <c r="B6" s="663" t="s">
        <v>202</v>
      </c>
      <c r="C6" s="657" t="s">
        <v>190</v>
      </c>
      <c r="D6" s="655" t="s">
        <v>142</v>
      </c>
      <c r="E6" s="673" t="s">
        <v>217</v>
      </c>
      <c r="F6" s="666" t="s">
        <v>155</v>
      </c>
      <c r="G6" s="659" t="s">
        <v>104</v>
      </c>
      <c r="H6" s="659"/>
      <c r="I6" s="659"/>
      <c r="J6" s="659"/>
      <c r="K6" s="659"/>
      <c r="L6" s="671" t="s">
        <v>105</v>
      </c>
      <c r="M6" s="671"/>
      <c r="N6" s="672"/>
    </row>
    <row r="7" spans="1:17" s="33" customFormat="1" ht="45" customHeight="1">
      <c r="A7" s="239"/>
      <c r="B7" s="664"/>
      <c r="C7" s="670"/>
      <c r="D7" s="656"/>
      <c r="E7" s="674"/>
      <c r="F7" s="667"/>
      <c r="G7" s="493" t="s">
        <v>56</v>
      </c>
      <c r="H7" s="493" t="s">
        <v>52</v>
      </c>
      <c r="I7" s="493" t="s">
        <v>58</v>
      </c>
      <c r="J7" s="493" t="s">
        <v>103</v>
      </c>
      <c r="K7" s="493" t="s">
        <v>59</v>
      </c>
      <c r="L7" s="531" t="s">
        <v>106</v>
      </c>
      <c r="M7" s="532" t="s">
        <v>107</v>
      </c>
      <c r="N7" s="533" t="s">
        <v>4</v>
      </c>
      <c r="O7" s="602"/>
      <c r="P7" s="12"/>
      <c r="Q7" s="12"/>
    </row>
    <row r="8" spans="2:14" ht="15">
      <c r="B8" s="517"/>
      <c r="C8" s="534"/>
      <c r="D8" s="535" t="s">
        <v>299</v>
      </c>
      <c r="E8" s="536"/>
      <c r="F8" s="521">
        <f>SUM(G8:N8)</f>
        <v>5671695.785962058</v>
      </c>
      <c r="G8" s="502">
        <v>12677</v>
      </c>
      <c r="H8" s="502">
        <v>4004</v>
      </c>
      <c r="I8" s="502">
        <v>169946.5940220583</v>
      </c>
      <c r="J8" s="502">
        <v>0</v>
      </c>
      <c r="K8" s="502">
        <v>0</v>
      </c>
      <c r="L8" s="502">
        <v>3262046.92135</v>
      </c>
      <c r="M8" s="502">
        <v>0</v>
      </c>
      <c r="N8" s="522">
        <v>2223021.27059</v>
      </c>
    </row>
    <row r="9" spans="2:14" ht="15">
      <c r="B9" s="517"/>
      <c r="C9" s="534"/>
      <c r="D9" s="535" t="s">
        <v>300</v>
      </c>
      <c r="E9" s="536"/>
      <c r="F9" s="521">
        <f>F10-F8</f>
        <v>-1685633.6086092861</v>
      </c>
      <c r="G9" s="502">
        <f>G10-G8</f>
        <v>0</v>
      </c>
      <c r="H9" s="502">
        <f aca="true" t="shared" si="0" ref="H9:M9">H10-H8</f>
        <v>0</v>
      </c>
      <c r="I9" s="502">
        <f t="shared" si="0"/>
        <v>-64346.67897000001</v>
      </c>
      <c r="J9" s="502">
        <f t="shared" si="0"/>
        <v>0</v>
      </c>
      <c r="K9" s="502">
        <f t="shared" si="0"/>
        <v>0</v>
      </c>
      <c r="L9" s="502">
        <f t="shared" si="0"/>
        <v>-1760926.342</v>
      </c>
      <c r="M9" s="502">
        <f t="shared" si="0"/>
        <v>0</v>
      </c>
      <c r="N9" s="522">
        <f>N10-N8+1</f>
        <v>139639.41236071382</v>
      </c>
    </row>
    <row r="10" spans="1:14" s="35" customFormat="1" ht="15">
      <c r="A10" s="590"/>
      <c r="B10" s="591"/>
      <c r="C10" s="592"/>
      <c r="D10" s="593" t="s">
        <v>302</v>
      </c>
      <c r="E10" s="595"/>
      <c r="F10" s="521">
        <f>SUM(G10:N10)+1</f>
        <v>3986062.177352772</v>
      </c>
      <c r="G10" s="521">
        <f>'8. Mérleg'!F5</f>
        <v>12677</v>
      </c>
      <c r="H10" s="521">
        <f>'8. Mérleg'!F6</f>
        <v>4004</v>
      </c>
      <c r="I10" s="521">
        <f>'5. Társ.feladat'!I9</f>
        <v>105599.91505205829</v>
      </c>
      <c r="J10" s="521">
        <f>'5. Társ.feladat'!J9</f>
        <v>0</v>
      </c>
      <c r="K10" s="521">
        <f>'5. Társ.feladat'!K9</f>
        <v>0</v>
      </c>
      <c r="L10" s="521">
        <f>'8. Mérleg'!F12</f>
        <v>1501120.57935</v>
      </c>
      <c r="M10" s="521">
        <v>0</v>
      </c>
      <c r="N10" s="522">
        <f>'8. Mérleg'!F14</f>
        <v>2362659.6829507137</v>
      </c>
    </row>
    <row r="11" spans="1:17" s="55" customFormat="1" ht="30" customHeight="1" hidden="1">
      <c r="A11" s="239">
        <v>54</v>
      </c>
      <c r="B11" s="65"/>
      <c r="C11" s="12">
        <v>7</v>
      </c>
      <c r="D11" s="66" t="s">
        <v>15</v>
      </c>
      <c r="E11" s="204"/>
      <c r="F11" s="265">
        <v>189589</v>
      </c>
      <c r="G11" s="265"/>
      <c r="H11" s="265"/>
      <c r="I11" s="61"/>
      <c r="J11" s="21"/>
      <c r="K11" s="21"/>
      <c r="L11" s="21"/>
      <c r="M11" s="21"/>
      <c r="N11" s="21"/>
      <c r="O11" s="21"/>
      <c r="P11" s="21"/>
      <c r="Q11" s="22"/>
    </row>
    <row r="12" spans="1:17" ht="15" hidden="1">
      <c r="A12" s="239">
        <v>55</v>
      </c>
      <c r="B12" s="36"/>
      <c r="C12" s="37">
        <v>8</v>
      </c>
      <c r="D12" s="8" t="s">
        <v>16</v>
      </c>
      <c r="E12" s="204"/>
      <c r="F12" s="31">
        <v>236889</v>
      </c>
      <c r="G12" s="31"/>
      <c r="H12" s="31"/>
      <c r="I12" s="61"/>
      <c r="J12" s="15"/>
      <c r="K12" s="15"/>
      <c r="L12" s="15"/>
      <c r="M12" s="15"/>
      <c r="N12" s="15"/>
      <c r="O12" s="15"/>
      <c r="P12" s="15"/>
      <c r="Q12" s="16"/>
    </row>
    <row r="13" spans="1:17" ht="15" hidden="1">
      <c r="A13" s="239">
        <v>56</v>
      </c>
      <c r="B13" s="36"/>
      <c r="C13" s="37">
        <v>9</v>
      </c>
      <c r="D13" s="8" t="s">
        <v>17</v>
      </c>
      <c r="E13" s="204"/>
      <c r="F13" s="31">
        <v>294235</v>
      </c>
      <c r="G13" s="31"/>
      <c r="H13" s="31"/>
      <c r="I13" s="61"/>
      <c r="J13" s="15"/>
      <c r="K13" s="15"/>
      <c r="L13" s="15"/>
      <c r="M13" s="15"/>
      <c r="N13" s="15"/>
      <c r="O13" s="15"/>
      <c r="P13" s="15"/>
      <c r="Q13" s="16"/>
    </row>
    <row r="14" spans="1:17" ht="15" hidden="1">
      <c r="A14" s="239">
        <v>57</v>
      </c>
      <c r="B14" s="36"/>
      <c r="C14" s="37">
        <v>10</v>
      </c>
      <c r="D14" s="8" t="s">
        <v>18</v>
      </c>
      <c r="E14" s="204"/>
      <c r="F14" s="31">
        <v>354237</v>
      </c>
      <c r="G14" s="31"/>
      <c r="H14" s="31"/>
      <c r="I14" s="61"/>
      <c r="J14" s="15"/>
      <c r="K14" s="15"/>
      <c r="L14" s="15"/>
      <c r="M14" s="15"/>
      <c r="N14" s="15"/>
      <c r="O14" s="15"/>
      <c r="P14" s="15"/>
      <c r="Q14" s="16"/>
    </row>
    <row r="15" spans="1:17" ht="15" hidden="1">
      <c r="A15" s="239">
        <v>58</v>
      </c>
      <c r="B15" s="36"/>
      <c r="C15" s="37">
        <v>11</v>
      </c>
      <c r="D15" s="8" t="s">
        <v>19</v>
      </c>
      <c r="E15" s="204"/>
      <c r="F15" s="31">
        <v>306784</v>
      </c>
      <c r="G15" s="31"/>
      <c r="H15" s="31"/>
      <c r="I15" s="61"/>
      <c r="J15" s="15"/>
      <c r="K15" s="15"/>
      <c r="L15" s="15"/>
      <c r="M15" s="15"/>
      <c r="N15" s="15"/>
      <c r="O15" s="15"/>
      <c r="P15" s="15"/>
      <c r="Q15" s="16"/>
    </row>
    <row r="16" spans="1:17" s="45" customFormat="1" ht="16.5" hidden="1">
      <c r="A16" s="239">
        <v>59</v>
      </c>
      <c r="B16" s="42"/>
      <c r="C16" s="67"/>
      <c r="D16" s="9" t="s">
        <v>20</v>
      </c>
      <c r="E16" s="206"/>
      <c r="F16" s="263">
        <v>30407</v>
      </c>
      <c r="G16" s="263"/>
      <c r="H16" s="263"/>
      <c r="I16" s="61"/>
      <c r="J16" s="43"/>
      <c r="K16" s="43"/>
      <c r="L16" s="43"/>
      <c r="M16" s="43"/>
      <c r="N16" s="43"/>
      <c r="O16" s="43"/>
      <c r="P16" s="43"/>
      <c r="Q16" s="44"/>
    </row>
    <row r="17" spans="1:17" ht="15" hidden="1">
      <c r="A17" s="239">
        <v>60</v>
      </c>
      <c r="B17" s="36"/>
      <c r="C17" s="37">
        <v>12</v>
      </c>
      <c r="D17" s="8" t="s">
        <v>21</v>
      </c>
      <c r="E17" s="204"/>
      <c r="F17" s="31">
        <v>319970</v>
      </c>
      <c r="G17" s="31"/>
      <c r="H17" s="31"/>
      <c r="I17" s="61"/>
      <c r="J17" s="15"/>
      <c r="K17" s="15"/>
      <c r="L17" s="15"/>
      <c r="M17" s="15"/>
      <c r="N17" s="15"/>
      <c r="O17" s="15"/>
      <c r="P17" s="15"/>
      <c r="Q17" s="16"/>
    </row>
    <row r="18" spans="1:17" ht="15" hidden="1">
      <c r="A18" s="239">
        <v>61</v>
      </c>
      <c r="B18" s="36"/>
      <c r="C18" s="37">
        <v>13</v>
      </c>
      <c r="D18" s="46" t="s">
        <v>175</v>
      </c>
      <c r="E18" s="205"/>
      <c r="F18" s="31">
        <v>172257</v>
      </c>
      <c r="G18" s="31"/>
      <c r="H18" s="31"/>
      <c r="I18" s="61"/>
      <c r="J18" s="15"/>
      <c r="K18" s="15"/>
      <c r="L18" s="15"/>
      <c r="M18" s="15"/>
      <c r="N18" s="15"/>
      <c r="O18" s="15"/>
      <c r="P18" s="15"/>
      <c r="Q18" s="16"/>
    </row>
    <row r="19" spans="1:17" ht="15" hidden="1">
      <c r="A19" s="239">
        <v>62</v>
      </c>
      <c r="B19" s="36"/>
      <c r="C19" s="37">
        <v>14</v>
      </c>
      <c r="D19" s="8" t="s">
        <v>22</v>
      </c>
      <c r="E19" s="204"/>
      <c r="F19" s="31">
        <v>209657</v>
      </c>
      <c r="G19" s="31"/>
      <c r="H19" s="31"/>
      <c r="I19" s="61"/>
      <c r="J19" s="15"/>
      <c r="K19" s="15"/>
      <c r="L19" s="15"/>
      <c r="M19" s="15"/>
      <c r="N19" s="15"/>
      <c r="O19" s="15"/>
      <c r="P19" s="15"/>
      <c r="Q19" s="16"/>
    </row>
    <row r="20" spans="1:17" ht="15" hidden="1">
      <c r="A20" s="239">
        <v>63</v>
      </c>
      <c r="B20" s="36"/>
      <c r="C20" s="37">
        <v>15</v>
      </c>
      <c r="D20" s="46" t="s">
        <v>23</v>
      </c>
      <c r="E20" s="205"/>
      <c r="F20" s="31">
        <v>263845</v>
      </c>
      <c r="G20" s="31"/>
      <c r="H20" s="31"/>
      <c r="I20" s="61"/>
      <c r="J20" s="15"/>
      <c r="K20" s="15"/>
      <c r="L20" s="15"/>
      <c r="M20" s="15"/>
      <c r="N20" s="15"/>
      <c r="O20" s="15"/>
      <c r="P20" s="15"/>
      <c r="Q20" s="16"/>
    </row>
    <row r="21" spans="1:17" ht="15" hidden="1">
      <c r="A21" s="239">
        <v>64</v>
      </c>
      <c r="B21" s="36"/>
      <c r="C21" s="37">
        <v>16</v>
      </c>
      <c r="D21" s="46" t="s">
        <v>24</v>
      </c>
      <c r="E21" s="205"/>
      <c r="F21" s="31">
        <v>107696</v>
      </c>
      <c r="G21" s="31"/>
      <c r="H21" s="31"/>
      <c r="I21" s="61"/>
      <c r="J21" s="15"/>
      <c r="K21" s="15"/>
      <c r="L21" s="15"/>
      <c r="M21" s="15"/>
      <c r="N21" s="15"/>
      <c r="O21" s="15"/>
      <c r="P21" s="15"/>
      <c r="Q21" s="16"/>
    </row>
    <row r="22" spans="1:17" s="26" customFormat="1" ht="24.75" customHeight="1" hidden="1">
      <c r="A22" s="239">
        <v>65</v>
      </c>
      <c r="B22" s="36"/>
      <c r="C22" s="37">
        <v>17</v>
      </c>
      <c r="D22" s="68" t="s">
        <v>25</v>
      </c>
      <c r="E22" s="207"/>
      <c r="F22" s="268">
        <v>144807</v>
      </c>
      <c r="G22" s="268"/>
      <c r="H22" s="268"/>
      <c r="I22" s="61"/>
      <c r="J22" s="60"/>
      <c r="K22" s="60"/>
      <c r="L22" s="60"/>
      <c r="M22" s="60"/>
      <c r="N22" s="60"/>
      <c r="O22" s="60"/>
      <c r="P22" s="60"/>
      <c r="Q22" s="211"/>
    </row>
    <row r="23" spans="1:17" s="41" customFormat="1" ht="24.75" customHeight="1" hidden="1">
      <c r="A23" s="239">
        <v>66</v>
      </c>
      <c r="B23" s="38"/>
      <c r="C23" s="39"/>
      <c r="D23" s="39" t="s">
        <v>26</v>
      </c>
      <c r="E23" s="69"/>
      <c r="F23" s="260">
        <f>SUM(F11:F15,F17:F22)</f>
        <v>2599966</v>
      </c>
      <c r="G23" s="260">
        <f>SUM(G11:G15,G17:G22)</f>
        <v>0</v>
      </c>
      <c r="H23" s="260">
        <f>SUM(H11:H15,H17:H22)</f>
        <v>0</v>
      </c>
      <c r="I23" s="216">
        <f>SUM(I11:I15,I17:I22)</f>
        <v>0</v>
      </c>
      <c r="J23" s="40"/>
      <c r="K23" s="40"/>
      <c r="L23" s="40"/>
      <c r="M23" s="40"/>
      <c r="N23" s="40"/>
      <c r="O23" s="40"/>
      <c r="P23" s="40"/>
      <c r="Q23" s="203"/>
    </row>
    <row r="24" spans="1:17" s="29" customFormat="1" ht="30" customHeight="1" hidden="1">
      <c r="A24" s="239">
        <v>67</v>
      </c>
      <c r="B24" s="47"/>
      <c r="C24" s="48">
        <v>18</v>
      </c>
      <c r="D24" s="49" t="s">
        <v>27</v>
      </c>
      <c r="E24" s="208"/>
      <c r="F24" s="261">
        <v>121932</v>
      </c>
      <c r="G24" s="261"/>
      <c r="H24" s="261"/>
      <c r="I24" s="202"/>
      <c r="J24" s="30"/>
      <c r="K24" s="30"/>
      <c r="L24" s="30"/>
      <c r="M24" s="30"/>
      <c r="N24" s="30"/>
      <c r="O24" s="30"/>
      <c r="P24" s="30"/>
      <c r="Q24" s="50"/>
    </row>
    <row r="25" spans="1:17" s="41" customFormat="1" ht="24.75" customHeight="1" hidden="1">
      <c r="A25" s="239">
        <v>68</v>
      </c>
      <c r="B25" s="38"/>
      <c r="C25" s="69"/>
      <c r="D25" s="39" t="s">
        <v>178</v>
      </c>
      <c r="E25" s="69"/>
      <c r="F25" s="260" t="e">
        <f>SUM(#REF!+F23+F24)</f>
        <v>#REF!</v>
      </c>
      <c r="G25" s="260" t="e">
        <f>SUM(#REF!+G23+G24)</f>
        <v>#REF!</v>
      </c>
      <c r="H25" s="260" t="e">
        <f>SUM(#REF!+H23+H24)</f>
        <v>#REF!</v>
      </c>
      <c r="I25" s="216" t="e">
        <f>SUM(#REF!+I23+I24)</f>
        <v>#REF!</v>
      </c>
      <c r="J25" s="40"/>
      <c r="K25" s="40"/>
      <c r="L25" s="40"/>
      <c r="M25" s="40"/>
      <c r="N25" s="40"/>
      <c r="O25" s="40"/>
      <c r="P25" s="40"/>
      <c r="Q25" s="203"/>
    </row>
    <row r="26" spans="1:17" s="29" customFormat="1" ht="24.75" customHeight="1" hidden="1" thickBot="1">
      <c r="A26" s="239">
        <v>69</v>
      </c>
      <c r="B26" s="47"/>
      <c r="C26" s="48">
        <v>23</v>
      </c>
      <c r="D26" s="30" t="s">
        <v>28</v>
      </c>
      <c r="E26" s="48"/>
      <c r="F26" s="261">
        <v>175989</v>
      </c>
      <c r="G26" s="261"/>
      <c r="H26" s="261"/>
      <c r="I26" s="202"/>
      <c r="J26" s="30"/>
      <c r="K26" s="30"/>
      <c r="L26" s="30"/>
      <c r="M26" s="30"/>
      <c r="N26" s="30"/>
      <c r="O26" s="30"/>
      <c r="P26" s="30"/>
      <c r="Q26" s="50"/>
    </row>
    <row r="27" spans="1:17" s="29" customFormat="1" ht="30" customHeight="1" hidden="1" thickBot="1">
      <c r="A27" s="239">
        <v>70</v>
      </c>
      <c r="B27" s="321">
        <v>1</v>
      </c>
      <c r="C27" s="322" t="s">
        <v>29</v>
      </c>
      <c r="D27" s="63"/>
      <c r="E27" s="88"/>
      <c r="F27" s="262" t="e">
        <f>SUM(F25+#REF!+F26)</f>
        <v>#REF!</v>
      </c>
      <c r="G27" s="262" t="e">
        <f>SUM(G25+#REF!+G26)</f>
        <v>#REF!</v>
      </c>
      <c r="H27" s="262" t="e">
        <f>SUM(H25+#REF!+H26)</f>
        <v>#REF!</v>
      </c>
      <c r="I27" s="63" t="e">
        <f>SUM(I25+#REF!+I26)</f>
        <v>#REF!</v>
      </c>
      <c r="J27" s="30"/>
      <c r="K27" s="30"/>
      <c r="L27" s="30"/>
      <c r="M27" s="30"/>
      <c r="N27" s="30"/>
      <c r="O27" s="30"/>
      <c r="P27" s="30"/>
      <c r="Q27" s="50"/>
    </row>
    <row r="28" spans="1:17" s="70" customFormat="1" ht="24.75" customHeight="1" hidden="1">
      <c r="A28" s="239">
        <v>71</v>
      </c>
      <c r="B28" s="65"/>
      <c r="C28" s="21" t="s">
        <v>30</v>
      </c>
      <c r="D28" s="61"/>
      <c r="E28" s="209"/>
      <c r="F28" s="269"/>
      <c r="G28" s="269"/>
      <c r="H28" s="269"/>
      <c r="I28" s="61"/>
      <c r="J28" s="61"/>
      <c r="K28" s="61"/>
      <c r="L28" s="61"/>
      <c r="M28" s="61"/>
      <c r="N28" s="61"/>
      <c r="O28" s="61"/>
      <c r="P28" s="61"/>
      <c r="Q28" s="212"/>
    </row>
    <row r="29" spans="1:17" ht="15" hidden="1">
      <c r="A29" s="239">
        <v>72</v>
      </c>
      <c r="B29" s="320">
        <v>2</v>
      </c>
      <c r="C29" s="71"/>
      <c r="D29" s="15" t="s">
        <v>31</v>
      </c>
      <c r="E29" s="12"/>
      <c r="F29" s="31">
        <v>345976</v>
      </c>
      <c r="G29" s="31"/>
      <c r="H29" s="31"/>
      <c r="I29" s="19"/>
      <c r="J29" s="15"/>
      <c r="K29" s="15"/>
      <c r="L29" s="15"/>
      <c r="M29" s="15"/>
      <c r="N29" s="15"/>
      <c r="O29" s="15"/>
      <c r="P29" s="15"/>
      <c r="Q29" s="16"/>
    </row>
    <row r="30" spans="1:17" ht="15" hidden="1">
      <c r="A30" s="239">
        <v>73</v>
      </c>
      <c r="B30" s="320">
        <v>3</v>
      </c>
      <c r="C30" s="71"/>
      <c r="D30" s="15" t="s">
        <v>32</v>
      </c>
      <c r="E30" s="12"/>
      <c r="F30" s="31">
        <v>355751</v>
      </c>
      <c r="G30" s="31"/>
      <c r="H30" s="31"/>
      <c r="I30" s="19"/>
      <c r="J30" s="15"/>
      <c r="K30" s="15"/>
      <c r="L30" s="15"/>
      <c r="M30" s="15"/>
      <c r="N30" s="15"/>
      <c r="O30" s="15"/>
      <c r="P30" s="15"/>
      <c r="Q30" s="16"/>
    </row>
    <row r="31" spans="1:17" s="35" customFormat="1" ht="15" hidden="1">
      <c r="A31" s="239">
        <v>74</v>
      </c>
      <c r="B31" s="320">
        <v>4</v>
      </c>
      <c r="C31" s="71"/>
      <c r="D31" s="15" t="s">
        <v>33</v>
      </c>
      <c r="E31" s="12"/>
      <c r="F31" s="31">
        <v>345673</v>
      </c>
      <c r="G31" s="31"/>
      <c r="H31" s="31"/>
      <c r="I31" s="19"/>
      <c r="J31" s="19"/>
      <c r="K31" s="19"/>
      <c r="L31" s="19"/>
      <c r="M31" s="19"/>
      <c r="N31" s="19"/>
      <c r="O31" s="19"/>
      <c r="P31" s="19"/>
      <c r="Q31" s="20"/>
    </row>
    <row r="32" spans="1:17" s="35" customFormat="1" ht="30" hidden="1">
      <c r="A32" s="239">
        <v>75</v>
      </c>
      <c r="B32" s="320">
        <v>5</v>
      </c>
      <c r="C32" s="71"/>
      <c r="D32" s="46" t="s">
        <v>34</v>
      </c>
      <c r="E32" s="205"/>
      <c r="F32" s="31">
        <v>454560</v>
      </c>
      <c r="G32" s="31"/>
      <c r="H32" s="31"/>
      <c r="I32" s="19"/>
      <c r="J32" s="19"/>
      <c r="K32" s="19"/>
      <c r="L32" s="19"/>
      <c r="M32" s="19"/>
      <c r="N32" s="19"/>
      <c r="O32" s="19"/>
      <c r="P32" s="19"/>
      <c r="Q32" s="20"/>
    </row>
    <row r="33" spans="1:17" s="35" customFormat="1" ht="15" hidden="1">
      <c r="A33" s="239">
        <v>76</v>
      </c>
      <c r="B33" s="320">
        <v>6</v>
      </c>
      <c r="C33" s="71"/>
      <c r="D33" s="15" t="s">
        <v>179</v>
      </c>
      <c r="E33" s="12"/>
      <c r="F33" s="31">
        <v>388665</v>
      </c>
      <c r="G33" s="31"/>
      <c r="H33" s="31"/>
      <c r="I33" s="19"/>
      <c r="J33" s="19"/>
      <c r="K33" s="19"/>
      <c r="L33" s="19"/>
      <c r="M33" s="19"/>
      <c r="N33" s="19"/>
      <c r="O33" s="19"/>
      <c r="P33" s="19"/>
      <c r="Q33" s="20"/>
    </row>
    <row r="34" spans="1:17" s="70" customFormat="1" ht="24.75" customHeight="1" hidden="1">
      <c r="A34" s="239">
        <v>77</v>
      </c>
      <c r="B34" s="323">
        <v>7</v>
      </c>
      <c r="C34" s="21" t="s">
        <v>176</v>
      </c>
      <c r="D34" s="61"/>
      <c r="E34" s="209"/>
      <c r="F34" s="269"/>
      <c r="G34" s="269"/>
      <c r="H34" s="269"/>
      <c r="I34" s="19"/>
      <c r="J34" s="61"/>
      <c r="K34" s="61"/>
      <c r="L34" s="61"/>
      <c r="M34" s="61"/>
      <c r="N34" s="61"/>
      <c r="O34" s="61"/>
      <c r="P34" s="61"/>
      <c r="Q34" s="212"/>
    </row>
    <row r="35" spans="1:17" ht="15" hidden="1">
      <c r="A35" s="239">
        <v>78</v>
      </c>
      <c r="B35" s="36"/>
      <c r="C35" s="37">
        <v>1</v>
      </c>
      <c r="D35" s="15" t="s">
        <v>36</v>
      </c>
      <c r="E35" s="12"/>
      <c r="F35" s="31">
        <v>194122</v>
      </c>
      <c r="G35" s="31"/>
      <c r="H35" s="31"/>
      <c r="I35" s="19"/>
      <c r="J35" s="15"/>
      <c r="K35" s="15"/>
      <c r="L35" s="15"/>
      <c r="M35" s="15"/>
      <c r="N35" s="15"/>
      <c r="O35" s="15"/>
      <c r="P35" s="15"/>
      <c r="Q35" s="16"/>
    </row>
    <row r="36" spans="1:17" ht="30" hidden="1">
      <c r="A36" s="239">
        <v>79</v>
      </c>
      <c r="B36" s="36"/>
      <c r="C36" s="37">
        <v>2</v>
      </c>
      <c r="D36" s="46" t="s">
        <v>37</v>
      </c>
      <c r="E36" s="205"/>
      <c r="F36" s="31">
        <v>88269</v>
      </c>
      <c r="G36" s="31"/>
      <c r="H36" s="31"/>
      <c r="I36" s="19"/>
      <c r="J36" s="15"/>
      <c r="K36" s="15"/>
      <c r="L36" s="15"/>
      <c r="M36" s="15"/>
      <c r="N36" s="15"/>
      <c r="O36" s="15"/>
      <c r="P36" s="15"/>
      <c r="Q36" s="16"/>
    </row>
    <row r="37" spans="1:17" ht="15" hidden="1">
      <c r="A37" s="239">
        <v>80</v>
      </c>
      <c r="B37" s="36"/>
      <c r="C37" s="37">
        <v>3</v>
      </c>
      <c r="D37" s="46" t="s">
        <v>38</v>
      </c>
      <c r="E37" s="205"/>
      <c r="F37" s="31">
        <v>370523</v>
      </c>
      <c r="G37" s="31"/>
      <c r="H37" s="31"/>
      <c r="I37" s="19"/>
      <c r="J37" s="15"/>
      <c r="K37" s="15"/>
      <c r="L37" s="15"/>
      <c r="M37" s="15"/>
      <c r="N37" s="15"/>
      <c r="O37" s="15"/>
      <c r="P37" s="15"/>
      <c r="Q37" s="16"/>
    </row>
    <row r="38" spans="1:17" ht="30" hidden="1">
      <c r="A38" s="239">
        <v>81</v>
      </c>
      <c r="B38" s="36"/>
      <c r="C38" s="37">
        <v>4</v>
      </c>
      <c r="D38" s="46" t="s">
        <v>43</v>
      </c>
      <c r="E38" s="205"/>
      <c r="F38" s="31">
        <v>163913</v>
      </c>
      <c r="G38" s="31"/>
      <c r="H38" s="31"/>
      <c r="I38" s="19"/>
      <c r="J38" s="15"/>
      <c r="K38" s="15"/>
      <c r="L38" s="15"/>
      <c r="M38" s="15"/>
      <c r="N38" s="15"/>
      <c r="O38" s="15"/>
      <c r="P38" s="15"/>
      <c r="Q38" s="16"/>
    </row>
    <row r="39" spans="1:17" ht="15" hidden="1">
      <c r="A39" s="239">
        <v>82</v>
      </c>
      <c r="B39" s="36"/>
      <c r="C39" s="37">
        <v>5</v>
      </c>
      <c r="D39" s="46" t="s">
        <v>39</v>
      </c>
      <c r="E39" s="205"/>
      <c r="F39" s="31">
        <v>201248</v>
      </c>
      <c r="G39" s="31"/>
      <c r="H39" s="31"/>
      <c r="I39" s="19"/>
      <c r="J39" s="15"/>
      <c r="K39" s="15"/>
      <c r="L39" s="15"/>
      <c r="M39" s="15"/>
      <c r="N39" s="15"/>
      <c r="O39" s="15"/>
      <c r="P39" s="15"/>
      <c r="Q39" s="16"/>
    </row>
    <row r="40" spans="1:17" s="41" customFormat="1" ht="24.75" customHeight="1" hidden="1" thickBot="1">
      <c r="A40" s="239">
        <v>83</v>
      </c>
      <c r="B40" s="324">
        <v>7</v>
      </c>
      <c r="C40" s="325" t="s">
        <v>40</v>
      </c>
      <c r="D40" s="72"/>
      <c r="E40" s="210"/>
      <c r="F40" s="270">
        <f>SUM(F35:F39)</f>
        <v>1018075</v>
      </c>
      <c r="G40" s="270">
        <f>SUM(G35,G36,G37,G39)</f>
        <v>0</v>
      </c>
      <c r="H40" s="270">
        <f>SUM(H35,H36,H37,H39)</f>
        <v>0</v>
      </c>
      <c r="I40" s="217">
        <f>SUM(I35,I36,I37,I39)</f>
        <v>0</v>
      </c>
      <c r="J40" s="40"/>
      <c r="K40" s="40"/>
      <c r="L40" s="40"/>
      <c r="M40" s="40"/>
      <c r="N40" s="40"/>
      <c r="O40" s="40"/>
      <c r="P40" s="40"/>
      <c r="Q40" s="203"/>
    </row>
    <row r="41" spans="1:17" s="73" customFormat="1" ht="30" customHeight="1" hidden="1" thickBot="1" thickTop="1">
      <c r="A41" s="239">
        <v>84</v>
      </c>
      <c r="B41" s="62"/>
      <c r="C41" s="322" t="s">
        <v>41</v>
      </c>
      <c r="D41" s="63"/>
      <c r="E41" s="88"/>
      <c r="F41" s="262">
        <f>SUM(F40,F29:F33)</f>
        <v>2908700</v>
      </c>
      <c r="G41" s="262">
        <f>SUM(G29+G30+G31+G32+G33+G35+G36+G37+G39)</f>
        <v>0</v>
      </c>
      <c r="H41" s="262">
        <f>SUM(H29+H30+H31+H32+H33+H35+H36+H37+H39)</f>
        <v>0</v>
      </c>
      <c r="I41" s="63">
        <f>SUM(I29+I30+I31+I32+I33+I35+I36+I37+I39)</f>
        <v>0</v>
      </c>
      <c r="J41" s="202"/>
      <c r="K41" s="202"/>
      <c r="L41" s="202"/>
      <c r="M41" s="202"/>
      <c r="N41" s="202"/>
      <c r="O41" s="202"/>
      <c r="P41" s="202"/>
      <c r="Q41" s="213"/>
    </row>
  </sheetData>
  <sheetProtection/>
  <mergeCells count="10">
    <mergeCell ref="B1:F1"/>
    <mergeCell ref="B6:B7"/>
    <mergeCell ref="B2:Q2"/>
    <mergeCell ref="B3:Q3"/>
    <mergeCell ref="G6:K6"/>
    <mergeCell ref="D6:D7"/>
    <mergeCell ref="C6:C7"/>
    <mergeCell ref="L6:N6"/>
    <mergeCell ref="F6:F7"/>
    <mergeCell ref="E6:E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48"/>
  <sheetViews>
    <sheetView view="pageBreakPreview" zoomScale="90" zoomScaleNormal="75" zoomScaleSheetLayoutView="90" zoomScalePageLayoutView="0" workbookViewId="0" topLeftCell="A1">
      <pane ySplit="6" topLeftCell="A7" activePane="bottomLeft" state="frozen"/>
      <selection pane="topLeft" activeCell="E19" sqref="E19"/>
      <selection pane="bottomLeft" activeCell="L4" sqref="L4:N4"/>
    </sheetView>
  </sheetViews>
  <sheetFormatPr defaultColWidth="9.125" defaultRowHeight="12.75"/>
  <cols>
    <col min="1" max="1" width="4.00390625" style="1" bestFit="1" customWidth="1"/>
    <col min="2" max="2" width="4.625" style="2" bestFit="1" customWidth="1"/>
    <col min="3" max="3" width="4.00390625" style="6" bestFit="1" customWidth="1"/>
    <col min="4" max="4" width="90.625" style="2" customWidth="1"/>
    <col min="5" max="5" width="5.625" style="2" customWidth="1"/>
    <col min="6" max="6" width="10.625" style="257" customWidth="1"/>
    <col min="7" max="7" width="10.625" style="259" customWidth="1"/>
    <col min="8" max="8" width="10.625" style="254" customWidth="1"/>
    <col min="9" max="9" width="15.625" style="238" customWidth="1"/>
    <col min="10" max="14" width="13.625" style="238" customWidth="1"/>
    <col min="15" max="16384" width="9.125" style="2" customWidth="1"/>
  </cols>
  <sheetData>
    <row r="1" spans="2:14" ht="15">
      <c r="B1" s="677" t="s">
        <v>311</v>
      </c>
      <c r="C1" s="677"/>
      <c r="D1" s="677"/>
      <c r="E1" s="234"/>
      <c r="H1" s="682"/>
      <c r="I1" s="682"/>
      <c r="J1" s="243"/>
      <c r="K1" s="243"/>
      <c r="L1" s="243"/>
      <c r="M1" s="243"/>
      <c r="N1" s="243"/>
    </row>
    <row r="2" spans="1:14" s="246" customFormat="1" ht="24.75" customHeight="1">
      <c r="A2" s="244"/>
      <c r="B2" s="676" t="s">
        <v>90</v>
      </c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6"/>
    </row>
    <row r="3" spans="4:14" ht="15">
      <c r="D3" s="247"/>
      <c r="E3" s="247"/>
      <c r="H3" s="271"/>
      <c r="I3" s="248"/>
      <c r="J3" s="243"/>
      <c r="K3" s="243"/>
      <c r="L3" s="243"/>
      <c r="M3" s="243"/>
      <c r="N3" s="243" t="s">
        <v>141</v>
      </c>
    </row>
    <row r="4" spans="1:14" s="3" customFormat="1" ht="15" thickBot="1">
      <c r="A4" s="4"/>
      <c r="B4" s="3" t="s">
        <v>148</v>
      </c>
      <c r="C4" s="4" t="s">
        <v>149</v>
      </c>
      <c r="D4" s="4" t="s">
        <v>150</v>
      </c>
      <c r="E4" s="4"/>
      <c r="F4" s="7" t="s">
        <v>151</v>
      </c>
      <c r="G4" s="7" t="s">
        <v>152</v>
      </c>
      <c r="H4" s="255" t="s">
        <v>153</v>
      </c>
      <c r="I4" s="5" t="s">
        <v>154</v>
      </c>
      <c r="J4" s="5" t="s">
        <v>117</v>
      </c>
      <c r="K4" s="5" t="s">
        <v>118</v>
      </c>
      <c r="L4" s="5"/>
      <c r="M4" s="5"/>
      <c r="N4" s="5"/>
    </row>
    <row r="5" spans="1:11" s="245" customFormat="1" ht="30" customHeight="1" thickTop="1">
      <c r="A5" s="249"/>
      <c r="B5" s="678" t="s">
        <v>202</v>
      </c>
      <c r="C5" s="685" t="s">
        <v>190</v>
      </c>
      <c r="D5" s="680" t="s">
        <v>142</v>
      </c>
      <c r="E5" s="673" t="s">
        <v>217</v>
      </c>
      <c r="F5" s="683" t="s">
        <v>155</v>
      </c>
      <c r="G5" s="659" t="s">
        <v>104</v>
      </c>
      <c r="H5" s="659"/>
      <c r="I5" s="659"/>
      <c r="J5" s="659"/>
      <c r="K5" s="675"/>
    </row>
    <row r="6" spans="1:11" s="245" customFormat="1" ht="45" customHeight="1">
      <c r="A6" s="249"/>
      <c r="B6" s="679"/>
      <c r="C6" s="686"/>
      <c r="D6" s="681"/>
      <c r="E6" s="674"/>
      <c r="F6" s="684"/>
      <c r="G6" s="493" t="s">
        <v>56</v>
      </c>
      <c r="H6" s="493" t="s">
        <v>52</v>
      </c>
      <c r="I6" s="493" t="s">
        <v>58</v>
      </c>
      <c r="J6" s="493" t="s">
        <v>103</v>
      </c>
      <c r="K6" s="494" t="s">
        <v>59</v>
      </c>
    </row>
    <row r="7" spans="1:14" ht="18" customHeight="1">
      <c r="A7" s="4"/>
      <c r="B7" s="495"/>
      <c r="C7" s="496"/>
      <c r="D7" s="497" t="s">
        <v>228</v>
      </c>
      <c r="E7" s="497" t="s">
        <v>295</v>
      </c>
      <c r="F7" s="498">
        <f>'10. Tábla'!H10</f>
        <v>71632.875</v>
      </c>
      <c r="G7" s="498">
        <v>0</v>
      </c>
      <c r="H7" s="498">
        <v>0</v>
      </c>
      <c r="I7" s="498">
        <v>0</v>
      </c>
      <c r="J7" s="498">
        <v>0</v>
      </c>
      <c r="K7" s="499">
        <v>0</v>
      </c>
      <c r="L7" s="1"/>
      <c r="M7" s="1"/>
      <c r="N7" s="1"/>
    </row>
    <row r="8" spans="1:14" ht="15">
      <c r="A8" s="4"/>
      <c r="B8" s="495"/>
      <c r="C8" s="496"/>
      <c r="D8" s="497" t="s">
        <v>227</v>
      </c>
      <c r="E8" s="497" t="s">
        <v>295</v>
      </c>
      <c r="F8" s="498">
        <f>'10. Tábla'!G78</f>
        <v>567133.2474507138</v>
      </c>
      <c r="G8" s="498">
        <v>0</v>
      </c>
      <c r="H8" s="498">
        <v>0</v>
      </c>
      <c r="I8" s="498">
        <v>0</v>
      </c>
      <c r="J8" s="498">
        <f>J9-J7</f>
        <v>0</v>
      </c>
      <c r="K8" s="499">
        <f>K9-K7</f>
        <v>0</v>
      </c>
      <c r="L8" s="1"/>
      <c r="M8" s="1"/>
      <c r="N8" s="1"/>
    </row>
    <row r="9" spans="1:14" ht="15">
      <c r="A9" s="4"/>
      <c r="B9" s="495"/>
      <c r="C9" s="496"/>
      <c r="D9" s="497" t="s">
        <v>274</v>
      </c>
      <c r="E9" s="497" t="s">
        <v>295</v>
      </c>
      <c r="F9" s="498">
        <f>SUM(G9:K9)</f>
        <v>122280.91505205829</v>
      </c>
      <c r="G9" s="498">
        <f>'8. Mérleg'!F5</f>
        <v>12677</v>
      </c>
      <c r="H9" s="498">
        <f>'8. Mérleg'!F6</f>
        <v>4004</v>
      </c>
      <c r="I9" s="498">
        <f>'8. Mérleg'!F7</f>
        <v>105599.91505205829</v>
      </c>
      <c r="J9" s="498">
        <v>0</v>
      </c>
      <c r="K9" s="499">
        <v>0</v>
      </c>
      <c r="L9" s="1"/>
      <c r="M9" s="1"/>
      <c r="N9" s="1"/>
    </row>
    <row r="10" spans="2:14" ht="15" customHeight="1">
      <c r="B10" s="500" t="s">
        <v>215</v>
      </c>
      <c r="C10" s="501"/>
      <c r="D10" s="502"/>
      <c r="E10" s="503"/>
      <c r="F10" s="504"/>
      <c r="G10" s="504"/>
      <c r="H10" s="504"/>
      <c r="I10" s="505"/>
      <c r="J10" s="506"/>
      <c r="K10" s="507"/>
      <c r="L10" s="30"/>
      <c r="M10" s="30"/>
      <c r="N10" s="30"/>
    </row>
    <row r="11" spans="2:14" ht="15" customHeight="1">
      <c r="B11" s="500" t="s">
        <v>7</v>
      </c>
      <c r="C11" s="501"/>
      <c r="D11" s="508"/>
      <c r="E11" s="503"/>
      <c r="F11" s="504"/>
      <c r="G11" s="504"/>
      <c r="H11" s="504"/>
      <c r="I11" s="505"/>
      <c r="J11" s="506"/>
      <c r="K11" s="507"/>
      <c r="L11" s="30"/>
      <c r="M11" s="30"/>
      <c r="N11" s="30"/>
    </row>
    <row r="12" spans="2:14" ht="15" customHeight="1">
      <c r="B12" s="509" t="s">
        <v>216</v>
      </c>
      <c r="C12" s="510"/>
      <c r="D12" s="511"/>
      <c r="E12" s="512"/>
      <c r="F12" s="513"/>
      <c r="G12" s="513"/>
      <c r="H12" s="513"/>
      <c r="I12" s="514"/>
      <c r="J12" s="515"/>
      <c r="K12" s="516"/>
      <c r="L12" s="603"/>
      <c r="M12" s="603"/>
      <c r="N12" s="603"/>
    </row>
    <row r="13" spans="2:14" ht="15">
      <c r="B13" s="517" t="s">
        <v>218</v>
      </c>
      <c r="C13" s="518"/>
      <c r="D13" s="511"/>
      <c r="E13" s="519"/>
      <c r="F13" s="520"/>
      <c r="G13" s="520"/>
      <c r="H13" s="520"/>
      <c r="I13" s="521"/>
      <c r="J13" s="502"/>
      <c r="K13" s="522"/>
      <c r="L13" s="15"/>
      <c r="M13" s="15"/>
      <c r="N13" s="15"/>
    </row>
    <row r="14" spans="2:14" ht="15">
      <c r="B14" s="517" t="s">
        <v>98</v>
      </c>
      <c r="C14" s="518"/>
      <c r="D14" s="511"/>
      <c r="E14" s="519"/>
      <c r="F14" s="520"/>
      <c r="G14" s="520"/>
      <c r="H14" s="520"/>
      <c r="I14" s="521"/>
      <c r="J14" s="502"/>
      <c r="K14" s="522"/>
      <c r="L14" s="15"/>
      <c r="M14" s="15"/>
      <c r="N14" s="15"/>
    </row>
    <row r="15" spans="2:14" ht="15" thickBot="1">
      <c r="B15" s="523" t="s">
        <v>99</v>
      </c>
      <c r="C15" s="524"/>
      <c r="D15" s="525"/>
      <c r="E15" s="526"/>
      <c r="F15" s="527"/>
      <c r="G15" s="527"/>
      <c r="H15" s="527"/>
      <c r="I15" s="528"/>
      <c r="J15" s="529"/>
      <c r="K15" s="530"/>
      <c r="L15" s="15"/>
      <c r="M15" s="15"/>
      <c r="N15" s="15"/>
    </row>
    <row r="16" spans="4:8" ht="15" thickTop="1">
      <c r="D16" s="1"/>
      <c r="E16" s="251"/>
      <c r="F16" s="74"/>
      <c r="G16" s="74"/>
      <c r="H16" s="256"/>
    </row>
    <row r="17" spans="4:14" ht="15">
      <c r="D17" s="1"/>
      <c r="E17" s="252"/>
      <c r="F17" s="272"/>
      <c r="G17" s="272"/>
      <c r="H17" s="273"/>
      <c r="I17" s="237"/>
      <c r="J17" s="237"/>
      <c r="K17" s="237"/>
      <c r="L17" s="237"/>
      <c r="M17" s="237"/>
      <c r="N17" s="237"/>
    </row>
    <row r="18" spans="4:14" ht="15">
      <c r="D18" s="1"/>
      <c r="E18" s="252"/>
      <c r="F18" s="272"/>
      <c r="G18" s="272"/>
      <c r="H18" s="273"/>
      <c r="I18" s="237"/>
      <c r="J18" s="237"/>
      <c r="K18" s="237"/>
      <c r="L18" s="237"/>
      <c r="M18" s="237"/>
      <c r="N18" s="237"/>
    </row>
    <row r="19" spans="4:14" ht="15">
      <c r="D19" s="1"/>
      <c r="E19" s="252"/>
      <c r="F19" s="272"/>
      <c r="G19" s="272"/>
      <c r="H19" s="273"/>
      <c r="I19" s="237"/>
      <c r="J19" s="237"/>
      <c r="K19" s="237"/>
      <c r="L19" s="237"/>
      <c r="M19" s="237"/>
      <c r="N19" s="237"/>
    </row>
    <row r="20" spans="4:8" ht="15">
      <c r="D20" s="235"/>
      <c r="E20" s="1"/>
      <c r="F20" s="74"/>
      <c r="G20" s="74"/>
      <c r="H20" s="256"/>
    </row>
    <row r="21" spans="4:8" ht="15">
      <c r="D21" s="235"/>
      <c r="E21" s="1"/>
      <c r="F21" s="74"/>
      <c r="G21" s="74"/>
      <c r="H21" s="256"/>
    </row>
    <row r="22" spans="4:8" ht="15">
      <c r="D22" s="1"/>
      <c r="E22" s="1"/>
      <c r="F22" s="74"/>
      <c r="G22" s="74"/>
      <c r="H22" s="256"/>
    </row>
    <row r="23" spans="4:8" ht="15">
      <c r="D23" s="1"/>
      <c r="E23" s="1"/>
      <c r="F23" s="74"/>
      <c r="G23" s="74"/>
      <c r="H23" s="256"/>
    </row>
    <row r="24" spans="4:8" ht="15">
      <c r="D24" s="1"/>
      <c r="E24" s="1"/>
      <c r="F24" s="74"/>
      <c r="G24" s="74"/>
      <c r="H24" s="256"/>
    </row>
    <row r="25" spans="4:8" ht="15">
      <c r="D25" s="1"/>
      <c r="E25" s="235"/>
      <c r="F25" s="74"/>
      <c r="G25" s="74"/>
      <c r="H25" s="256"/>
    </row>
    <row r="26" spans="4:8" ht="15">
      <c r="D26" s="1"/>
      <c r="E26" s="235"/>
      <c r="F26" s="74"/>
      <c r="G26" s="74"/>
      <c r="H26" s="256"/>
    </row>
    <row r="27" spans="4:8" ht="15">
      <c r="D27" s="1"/>
      <c r="E27" s="1"/>
      <c r="F27" s="74"/>
      <c r="G27" s="74"/>
      <c r="H27" s="256"/>
    </row>
    <row r="28" spans="4:8" ht="15">
      <c r="D28" s="1"/>
      <c r="E28" s="1"/>
      <c r="F28" s="74"/>
      <c r="G28" s="74"/>
      <c r="H28" s="256"/>
    </row>
    <row r="29" spans="4:8" ht="15">
      <c r="D29" s="1"/>
      <c r="E29" s="1"/>
      <c r="F29" s="74"/>
      <c r="G29" s="74"/>
      <c r="H29" s="256"/>
    </row>
    <row r="30" spans="4:8" ht="15">
      <c r="D30" s="1"/>
      <c r="E30" s="1"/>
      <c r="F30" s="74"/>
      <c r="G30" s="74"/>
      <c r="H30" s="256"/>
    </row>
    <row r="31" spans="4:8" ht="15">
      <c r="D31" s="1"/>
      <c r="E31" s="1"/>
      <c r="F31" s="74"/>
      <c r="G31" s="74"/>
      <c r="H31" s="256"/>
    </row>
    <row r="32" spans="4:8" ht="15">
      <c r="D32" s="235"/>
      <c r="E32" s="1"/>
      <c r="F32" s="74"/>
      <c r="G32" s="74"/>
      <c r="H32" s="256"/>
    </row>
    <row r="33" spans="4:8" ht="15">
      <c r="D33" s="235"/>
      <c r="E33" s="1"/>
      <c r="F33" s="74"/>
      <c r="G33" s="74"/>
      <c r="H33" s="256"/>
    </row>
    <row r="34" spans="4:8" ht="15">
      <c r="D34" s="1"/>
      <c r="E34" s="1"/>
      <c r="F34" s="74"/>
      <c r="G34" s="74"/>
      <c r="H34" s="256"/>
    </row>
    <row r="35" spans="4:8" ht="15">
      <c r="D35" s="1"/>
      <c r="E35" s="1"/>
      <c r="F35" s="74"/>
      <c r="G35" s="74"/>
      <c r="H35" s="256"/>
    </row>
    <row r="36" spans="5:8" ht="15">
      <c r="E36" s="1"/>
      <c r="F36" s="74"/>
      <c r="G36" s="74"/>
      <c r="H36" s="256"/>
    </row>
    <row r="37" spans="5:8" ht="15">
      <c r="E37" s="235"/>
      <c r="F37" s="74"/>
      <c r="G37" s="74"/>
      <c r="H37" s="256"/>
    </row>
    <row r="38" spans="5:8" ht="15">
      <c r="E38" s="235"/>
      <c r="F38" s="74"/>
      <c r="G38" s="74"/>
      <c r="H38" s="256"/>
    </row>
    <row r="39" spans="5:8" ht="15">
      <c r="E39" s="1"/>
      <c r="F39" s="74"/>
      <c r="G39" s="74"/>
      <c r="H39" s="256"/>
    </row>
    <row r="40" spans="5:8" ht="15">
      <c r="E40" s="1"/>
      <c r="F40" s="74"/>
      <c r="G40" s="74"/>
      <c r="H40" s="256"/>
    </row>
    <row r="41" spans="6:8" ht="15">
      <c r="F41" s="259"/>
      <c r="H41" s="258"/>
    </row>
    <row r="42" spans="6:8" ht="15">
      <c r="F42" s="259"/>
      <c r="H42" s="258"/>
    </row>
    <row r="43" spans="6:8" ht="15">
      <c r="F43" s="259"/>
      <c r="H43" s="258"/>
    </row>
    <row r="44" spans="6:8" ht="15">
      <c r="F44" s="259"/>
      <c r="H44" s="258"/>
    </row>
    <row r="45" spans="6:8" ht="15">
      <c r="F45" s="259"/>
      <c r="H45" s="258"/>
    </row>
    <row r="46" spans="6:8" ht="15">
      <c r="F46" s="259"/>
      <c r="H46" s="258"/>
    </row>
    <row r="47" spans="6:8" ht="15">
      <c r="F47" s="259"/>
      <c r="H47" s="258"/>
    </row>
    <row r="48" spans="6:8" ht="15">
      <c r="F48" s="259"/>
      <c r="H48" s="258"/>
    </row>
    <row r="49" spans="6:8" ht="15">
      <c r="F49" s="259"/>
      <c r="H49" s="258"/>
    </row>
    <row r="50" spans="6:8" ht="15">
      <c r="F50" s="259"/>
      <c r="H50" s="258"/>
    </row>
    <row r="51" spans="6:8" ht="15">
      <c r="F51" s="259"/>
      <c r="H51" s="258"/>
    </row>
    <row r="52" spans="6:8" ht="15">
      <c r="F52" s="259"/>
      <c r="H52" s="258"/>
    </row>
    <row r="53" spans="6:8" ht="15">
      <c r="F53" s="259"/>
      <c r="H53" s="258"/>
    </row>
    <row r="54" spans="6:8" ht="15">
      <c r="F54" s="259"/>
      <c r="H54" s="258"/>
    </row>
    <row r="55" spans="4:8" ht="15">
      <c r="D55" s="1"/>
      <c r="F55" s="259"/>
      <c r="H55" s="258"/>
    </row>
    <row r="56" spans="4:8" ht="15">
      <c r="D56" s="1"/>
      <c r="F56" s="259"/>
      <c r="H56" s="258"/>
    </row>
    <row r="57" spans="4:8" ht="15">
      <c r="D57" s="1"/>
      <c r="F57" s="259"/>
      <c r="H57" s="258"/>
    </row>
    <row r="58" spans="4:8" ht="15">
      <c r="D58" s="4"/>
      <c r="F58" s="259"/>
      <c r="H58" s="258"/>
    </row>
    <row r="59" spans="4:8" ht="15">
      <c r="D59" s="4"/>
      <c r="F59" s="259"/>
      <c r="H59" s="258"/>
    </row>
    <row r="60" spans="4:8" ht="15">
      <c r="D60" s="4"/>
      <c r="E60" s="1"/>
      <c r="F60" s="74"/>
      <c r="G60" s="74"/>
      <c r="H60" s="256"/>
    </row>
    <row r="61" spans="4:8" ht="15">
      <c r="D61" s="4"/>
      <c r="E61" s="1"/>
      <c r="F61" s="74"/>
      <c r="G61" s="74"/>
      <c r="H61" s="256"/>
    </row>
    <row r="62" spans="4:8" ht="15">
      <c r="D62" s="1"/>
      <c r="E62" s="1"/>
      <c r="F62" s="74"/>
      <c r="G62" s="74"/>
      <c r="H62" s="256"/>
    </row>
    <row r="63" spans="4:14" ht="15">
      <c r="D63" s="1"/>
      <c r="E63" s="4"/>
      <c r="F63" s="272"/>
      <c r="G63" s="272"/>
      <c r="H63" s="273"/>
      <c r="I63" s="237"/>
      <c r="J63" s="237"/>
      <c r="K63" s="237"/>
      <c r="L63" s="237"/>
      <c r="M63" s="237"/>
      <c r="N63" s="237"/>
    </row>
    <row r="64" spans="4:14" ht="15">
      <c r="D64" s="1"/>
      <c r="E64" s="4"/>
      <c r="F64" s="272"/>
      <c r="G64" s="272"/>
      <c r="H64" s="273"/>
      <c r="I64" s="237"/>
      <c r="J64" s="237"/>
      <c r="K64" s="237"/>
      <c r="L64" s="237"/>
      <c r="M64" s="237"/>
      <c r="N64" s="237"/>
    </row>
    <row r="65" spans="4:14" ht="15">
      <c r="D65" s="1"/>
      <c r="E65" s="4"/>
      <c r="F65" s="272"/>
      <c r="G65" s="272"/>
      <c r="H65" s="273"/>
      <c r="I65" s="237"/>
      <c r="J65" s="237"/>
      <c r="K65" s="237"/>
      <c r="L65" s="237"/>
      <c r="M65" s="237"/>
      <c r="N65" s="237"/>
    </row>
    <row r="66" spans="4:14" ht="15">
      <c r="D66" s="1"/>
      <c r="E66" s="4"/>
      <c r="F66" s="272"/>
      <c r="G66" s="272"/>
      <c r="H66" s="273"/>
      <c r="I66" s="237"/>
      <c r="J66" s="237"/>
      <c r="K66" s="237"/>
      <c r="L66" s="237"/>
      <c r="M66" s="237"/>
      <c r="N66" s="237"/>
    </row>
    <row r="67" spans="4:8" ht="15">
      <c r="D67" s="235"/>
      <c r="E67" s="1"/>
      <c r="F67" s="74"/>
      <c r="G67" s="74"/>
      <c r="H67" s="256"/>
    </row>
    <row r="68" spans="4:8" ht="15">
      <c r="D68" s="235"/>
      <c r="E68" s="1"/>
      <c r="F68" s="74"/>
      <c r="G68" s="74"/>
      <c r="H68" s="256"/>
    </row>
    <row r="69" spans="4:8" ht="15">
      <c r="D69" s="236"/>
      <c r="E69" s="1"/>
      <c r="F69" s="74"/>
      <c r="G69" s="74"/>
      <c r="H69" s="256"/>
    </row>
    <row r="70" spans="4:8" ht="15">
      <c r="D70" s="236"/>
      <c r="E70" s="1"/>
      <c r="F70" s="74"/>
      <c r="G70" s="74"/>
      <c r="H70" s="256"/>
    </row>
    <row r="71" spans="4:8" ht="15">
      <c r="D71" s="235"/>
      <c r="E71" s="1"/>
      <c r="F71" s="74"/>
      <c r="G71" s="74"/>
      <c r="H71" s="256"/>
    </row>
    <row r="72" spans="4:8" ht="15">
      <c r="D72" s="235"/>
      <c r="E72" s="235"/>
      <c r="F72" s="74"/>
      <c r="G72" s="74"/>
      <c r="H72" s="256"/>
    </row>
    <row r="73" spans="4:8" ht="15">
      <c r="D73" s="235"/>
      <c r="E73" s="235"/>
      <c r="F73" s="74"/>
      <c r="G73" s="74"/>
      <c r="H73" s="256"/>
    </row>
    <row r="74" spans="1:14" s="236" customFormat="1" ht="15">
      <c r="A74" s="235"/>
      <c r="B74" s="2"/>
      <c r="C74" s="6"/>
      <c r="D74" s="235"/>
      <c r="F74" s="259"/>
      <c r="G74" s="259"/>
      <c r="H74" s="258"/>
      <c r="I74" s="238"/>
      <c r="J74" s="238"/>
      <c r="K74" s="238"/>
      <c r="L74" s="238"/>
      <c r="M74" s="238"/>
      <c r="N74" s="238"/>
    </row>
    <row r="75" spans="1:14" s="236" customFormat="1" ht="15">
      <c r="A75" s="235"/>
      <c r="B75" s="2"/>
      <c r="C75" s="6"/>
      <c r="D75" s="235"/>
      <c r="F75" s="259"/>
      <c r="G75" s="259"/>
      <c r="H75" s="258"/>
      <c r="I75" s="238"/>
      <c r="J75" s="238"/>
      <c r="K75" s="238"/>
      <c r="L75" s="238"/>
      <c r="M75" s="238"/>
      <c r="N75" s="238"/>
    </row>
    <row r="76" spans="1:14" s="236" customFormat="1" ht="15">
      <c r="A76" s="235"/>
      <c r="B76" s="2"/>
      <c r="C76" s="6"/>
      <c r="D76" s="1"/>
      <c r="E76" s="235"/>
      <c r="F76" s="74"/>
      <c r="G76" s="74"/>
      <c r="H76" s="256"/>
      <c r="I76" s="238"/>
      <c r="J76" s="238"/>
      <c r="K76" s="238"/>
      <c r="L76" s="238"/>
      <c r="M76" s="238"/>
      <c r="N76" s="238"/>
    </row>
    <row r="77" spans="1:14" s="236" customFormat="1" ht="15">
      <c r="A77" s="235"/>
      <c r="B77" s="2"/>
      <c r="C77" s="6"/>
      <c r="D77" s="1"/>
      <c r="E77" s="235"/>
      <c r="F77" s="74"/>
      <c r="G77" s="74"/>
      <c r="H77" s="256"/>
      <c r="I77" s="238"/>
      <c r="J77" s="238"/>
      <c r="K77" s="238"/>
      <c r="L77" s="238"/>
      <c r="M77" s="238"/>
      <c r="N77" s="238"/>
    </row>
    <row r="78" spans="1:14" s="236" customFormat="1" ht="15">
      <c r="A78" s="235"/>
      <c r="B78" s="2"/>
      <c r="C78" s="6"/>
      <c r="D78" s="1"/>
      <c r="E78" s="235"/>
      <c r="F78" s="74"/>
      <c r="G78" s="74"/>
      <c r="H78" s="256"/>
      <c r="I78" s="238"/>
      <c r="J78" s="238"/>
      <c r="K78" s="238"/>
      <c r="L78" s="238"/>
      <c r="M78" s="238"/>
      <c r="N78" s="238"/>
    </row>
    <row r="79" spans="1:14" s="236" customFormat="1" ht="15">
      <c r="A79" s="235"/>
      <c r="B79" s="2"/>
      <c r="C79" s="6"/>
      <c r="D79" s="1"/>
      <c r="E79" s="235"/>
      <c r="F79" s="74"/>
      <c r="G79" s="74"/>
      <c r="H79" s="256"/>
      <c r="I79" s="238"/>
      <c r="J79" s="238"/>
      <c r="K79" s="238"/>
      <c r="L79" s="238"/>
      <c r="M79" s="238"/>
      <c r="N79" s="238"/>
    </row>
    <row r="80" spans="1:14" s="236" customFormat="1" ht="15">
      <c r="A80" s="235"/>
      <c r="B80" s="2"/>
      <c r="C80" s="6"/>
      <c r="D80" s="1"/>
      <c r="E80" s="235"/>
      <c r="F80" s="74"/>
      <c r="G80" s="74"/>
      <c r="H80" s="256"/>
      <c r="I80" s="238"/>
      <c r="J80" s="238"/>
      <c r="K80" s="238"/>
      <c r="L80" s="238"/>
      <c r="M80" s="238"/>
      <c r="N80" s="238"/>
    </row>
    <row r="81" spans="4:8" ht="15">
      <c r="D81" s="1"/>
      <c r="E81" s="1"/>
      <c r="F81" s="74"/>
      <c r="G81" s="74"/>
      <c r="H81" s="256"/>
    </row>
    <row r="82" spans="4:8" ht="15">
      <c r="D82" s="1"/>
      <c r="E82" s="1"/>
      <c r="F82" s="74"/>
      <c r="G82" s="74"/>
      <c r="H82" s="256"/>
    </row>
    <row r="83" spans="4:8" ht="15">
      <c r="D83" s="1"/>
      <c r="E83" s="1"/>
      <c r="F83" s="74"/>
      <c r="G83" s="74"/>
      <c r="H83" s="256"/>
    </row>
    <row r="84" spans="4:8" ht="15">
      <c r="D84" s="1"/>
      <c r="E84" s="1"/>
      <c r="F84" s="74"/>
      <c r="G84" s="74"/>
      <c r="H84" s="256"/>
    </row>
    <row r="85" spans="4:8" ht="15">
      <c r="D85" s="1"/>
      <c r="E85" s="1"/>
      <c r="F85" s="74"/>
      <c r="G85" s="74"/>
      <c r="H85" s="256"/>
    </row>
    <row r="86" spans="4:8" ht="15">
      <c r="D86" s="1"/>
      <c r="E86" s="1"/>
      <c r="F86" s="74"/>
      <c r="G86" s="74"/>
      <c r="H86" s="256"/>
    </row>
    <row r="87" spans="4:8" ht="15">
      <c r="D87" s="1"/>
      <c r="E87" s="1"/>
      <c r="F87" s="74"/>
      <c r="G87" s="74"/>
      <c r="H87" s="256"/>
    </row>
    <row r="88" spans="4:8" ht="15">
      <c r="D88" s="1"/>
      <c r="E88" s="1"/>
      <c r="F88" s="74"/>
      <c r="G88" s="74"/>
      <c r="H88" s="256"/>
    </row>
    <row r="89" spans="4:8" ht="15">
      <c r="D89" s="235"/>
      <c r="E89" s="1"/>
      <c r="F89" s="74"/>
      <c r="G89" s="74"/>
      <c r="H89" s="256"/>
    </row>
    <row r="90" spans="4:8" ht="15">
      <c r="D90" s="1"/>
      <c r="E90" s="1"/>
      <c r="F90" s="74"/>
      <c r="G90" s="74"/>
      <c r="H90" s="256"/>
    </row>
    <row r="91" spans="4:8" ht="15">
      <c r="D91" s="1"/>
      <c r="E91" s="1"/>
      <c r="F91" s="74"/>
      <c r="G91" s="74"/>
      <c r="H91" s="256"/>
    </row>
    <row r="92" spans="4:8" ht="15">
      <c r="D92" s="1"/>
      <c r="E92" s="1"/>
      <c r="F92" s="74"/>
      <c r="G92" s="74"/>
      <c r="H92" s="256"/>
    </row>
    <row r="93" spans="4:8" ht="15">
      <c r="D93" s="1"/>
      <c r="E93" s="1"/>
      <c r="F93" s="74"/>
      <c r="G93" s="74"/>
      <c r="H93" s="256"/>
    </row>
    <row r="94" spans="1:14" s="236" customFormat="1" ht="15">
      <c r="A94" s="235"/>
      <c r="B94" s="2"/>
      <c r="C94" s="6"/>
      <c r="D94" s="1"/>
      <c r="E94" s="235"/>
      <c r="F94" s="74"/>
      <c r="G94" s="74"/>
      <c r="H94" s="256"/>
      <c r="I94" s="238"/>
      <c r="J94" s="238"/>
      <c r="K94" s="238"/>
      <c r="L94" s="238"/>
      <c r="M94" s="238"/>
      <c r="N94" s="238"/>
    </row>
    <row r="95" spans="4:8" ht="15">
      <c r="D95" s="1"/>
      <c r="E95" s="1"/>
      <c r="F95" s="74"/>
      <c r="G95" s="74"/>
      <c r="H95" s="256"/>
    </row>
    <row r="96" spans="4:8" ht="15">
      <c r="D96" s="1"/>
      <c r="E96" s="1"/>
      <c r="F96" s="74"/>
      <c r="G96" s="74"/>
      <c r="H96" s="256"/>
    </row>
    <row r="97" spans="4:8" ht="15">
      <c r="D97" s="1"/>
      <c r="E97" s="1"/>
      <c r="F97" s="74"/>
      <c r="G97" s="74"/>
      <c r="H97" s="256"/>
    </row>
    <row r="98" spans="4:8" ht="15">
      <c r="D98" s="1"/>
      <c r="E98" s="1"/>
      <c r="F98" s="74"/>
      <c r="G98" s="74"/>
      <c r="H98" s="256"/>
    </row>
    <row r="99" spans="4:8" ht="15">
      <c r="D99" s="1"/>
      <c r="E99" s="1"/>
      <c r="F99" s="74"/>
      <c r="G99" s="74"/>
      <c r="H99" s="256"/>
    </row>
    <row r="100" spans="4:8" ht="15">
      <c r="D100" s="1"/>
      <c r="E100" s="1"/>
      <c r="F100" s="74"/>
      <c r="G100" s="74"/>
      <c r="H100" s="256"/>
    </row>
    <row r="101" spans="4:8" ht="15">
      <c r="D101" s="1"/>
      <c r="E101" s="1"/>
      <c r="F101" s="74"/>
      <c r="G101" s="74"/>
      <c r="H101" s="256"/>
    </row>
    <row r="102" spans="4:8" ht="15">
      <c r="D102" s="1"/>
      <c r="E102" s="1"/>
      <c r="F102" s="74"/>
      <c r="G102" s="74"/>
      <c r="H102" s="256"/>
    </row>
    <row r="103" spans="4:8" ht="15">
      <c r="D103" s="1"/>
      <c r="E103" s="1"/>
      <c r="F103" s="74"/>
      <c r="G103" s="74"/>
      <c r="H103" s="256"/>
    </row>
    <row r="104" spans="4:8" ht="15">
      <c r="D104" s="1"/>
      <c r="E104" s="1"/>
      <c r="F104" s="74"/>
      <c r="G104" s="74"/>
      <c r="H104" s="256"/>
    </row>
    <row r="105" spans="4:8" ht="15">
      <c r="D105" s="1"/>
      <c r="E105" s="1"/>
      <c r="F105" s="74"/>
      <c r="G105" s="74"/>
      <c r="H105" s="256"/>
    </row>
    <row r="106" spans="4:8" ht="15">
      <c r="D106" s="1"/>
      <c r="E106" s="1"/>
      <c r="F106" s="74"/>
      <c r="G106" s="74"/>
      <c r="H106" s="256"/>
    </row>
    <row r="107" spans="4:8" ht="15">
      <c r="D107" s="1"/>
      <c r="E107" s="1"/>
      <c r="F107" s="74"/>
      <c r="G107" s="74"/>
      <c r="H107" s="256"/>
    </row>
    <row r="108" spans="4:8" ht="15">
      <c r="D108" s="1"/>
      <c r="E108" s="1"/>
      <c r="F108" s="74"/>
      <c r="G108" s="74"/>
      <c r="H108" s="256"/>
    </row>
    <row r="109" spans="4:8" ht="15">
      <c r="D109" s="1"/>
      <c r="E109" s="1"/>
      <c r="F109" s="74"/>
      <c r="G109" s="74"/>
      <c r="H109" s="256"/>
    </row>
    <row r="110" spans="4:8" ht="15">
      <c r="D110" s="1"/>
      <c r="E110" s="1"/>
      <c r="F110" s="74"/>
      <c r="G110" s="74"/>
      <c r="H110" s="256"/>
    </row>
    <row r="111" spans="4:8" ht="15">
      <c r="D111" s="1"/>
      <c r="E111" s="1"/>
      <c r="F111" s="74"/>
      <c r="G111" s="74"/>
      <c r="H111" s="256"/>
    </row>
    <row r="112" spans="4:8" ht="15">
      <c r="D112" s="1"/>
      <c r="E112" s="1"/>
      <c r="F112" s="74"/>
      <c r="G112" s="74"/>
      <c r="H112" s="256"/>
    </row>
    <row r="113" spans="4:8" ht="15">
      <c r="D113" s="1"/>
      <c r="E113" s="1"/>
      <c r="F113" s="74"/>
      <c r="G113" s="74"/>
      <c r="H113" s="256"/>
    </row>
    <row r="114" spans="4:8" ht="15">
      <c r="D114" s="1"/>
      <c r="E114" s="1"/>
      <c r="F114" s="74"/>
      <c r="G114" s="74"/>
      <c r="H114" s="256"/>
    </row>
    <row r="115" spans="4:8" ht="15">
      <c r="D115" s="1"/>
      <c r="E115" s="1"/>
      <c r="F115" s="74"/>
      <c r="G115" s="74"/>
      <c r="H115" s="256"/>
    </row>
    <row r="116" spans="4:8" ht="15">
      <c r="D116" s="1"/>
      <c r="E116" s="1"/>
      <c r="F116" s="74"/>
      <c r="G116" s="74"/>
      <c r="H116" s="256"/>
    </row>
    <row r="117" spans="4:8" ht="15">
      <c r="D117" s="1"/>
      <c r="E117" s="1"/>
      <c r="F117" s="74"/>
      <c r="G117" s="74"/>
      <c r="H117" s="256"/>
    </row>
    <row r="118" spans="4:8" ht="15">
      <c r="D118" s="1"/>
      <c r="E118" s="1"/>
      <c r="F118" s="74"/>
      <c r="G118" s="74"/>
      <c r="H118" s="256"/>
    </row>
    <row r="119" spans="4:8" ht="15">
      <c r="D119" s="1"/>
      <c r="E119" s="1"/>
      <c r="F119" s="74"/>
      <c r="G119" s="74"/>
      <c r="H119" s="256"/>
    </row>
    <row r="120" spans="4:8" ht="15">
      <c r="D120" s="1"/>
      <c r="E120" s="1"/>
      <c r="F120" s="74"/>
      <c r="G120" s="74"/>
      <c r="H120" s="256"/>
    </row>
    <row r="121" spans="4:8" ht="15">
      <c r="D121" s="1"/>
      <c r="E121" s="1"/>
      <c r="F121" s="74"/>
      <c r="G121" s="74"/>
      <c r="H121" s="256"/>
    </row>
    <row r="122" spans="4:8" ht="15">
      <c r="D122" s="1"/>
      <c r="E122" s="1"/>
      <c r="F122" s="74"/>
      <c r="G122" s="74"/>
      <c r="H122" s="256"/>
    </row>
    <row r="123" spans="4:8" ht="15">
      <c r="D123" s="1"/>
      <c r="E123" s="1"/>
      <c r="F123" s="74"/>
      <c r="G123" s="74"/>
      <c r="H123" s="256"/>
    </row>
    <row r="124" spans="4:8" ht="15">
      <c r="D124" s="1"/>
      <c r="E124" s="1"/>
      <c r="F124" s="74"/>
      <c r="G124" s="74"/>
      <c r="H124" s="256"/>
    </row>
    <row r="125" spans="4:8" ht="15">
      <c r="D125" s="1"/>
      <c r="E125" s="1"/>
      <c r="F125" s="74"/>
      <c r="G125" s="74"/>
      <c r="H125" s="256"/>
    </row>
    <row r="126" spans="4:8" ht="15">
      <c r="D126" s="1"/>
      <c r="E126" s="1"/>
      <c r="F126" s="74"/>
      <c r="G126" s="74"/>
      <c r="H126" s="256"/>
    </row>
    <row r="127" spans="4:8" ht="15">
      <c r="D127" s="1"/>
      <c r="E127" s="1"/>
      <c r="F127" s="74"/>
      <c r="G127" s="74"/>
      <c r="H127" s="256"/>
    </row>
    <row r="128" spans="4:8" ht="15">
      <c r="D128" s="1"/>
      <c r="E128" s="1"/>
      <c r="F128" s="74"/>
      <c r="G128" s="74"/>
      <c r="H128" s="256"/>
    </row>
    <row r="129" spans="4:8" ht="15">
      <c r="D129" s="1"/>
      <c r="E129" s="1"/>
      <c r="F129" s="74"/>
      <c r="G129" s="74"/>
      <c r="H129" s="256"/>
    </row>
    <row r="130" spans="4:8" ht="15">
      <c r="D130" s="1"/>
      <c r="E130" s="1"/>
      <c r="F130" s="74"/>
      <c r="G130" s="74"/>
      <c r="H130" s="256"/>
    </row>
    <row r="131" spans="4:8" ht="15">
      <c r="D131" s="1"/>
      <c r="E131" s="1"/>
      <c r="F131" s="74"/>
      <c r="G131" s="74"/>
      <c r="H131" s="256"/>
    </row>
    <row r="132" spans="4:8" ht="15">
      <c r="D132" s="1"/>
      <c r="E132" s="1"/>
      <c r="F132" s="74"/>
      <c r="G132" s="74"/>
      <c r="H132" s="256"/>
    </row>
    <row r="133" spans="4:8" ht="15">
      <c r="D133" s="1"/>
      <c r="E133" s="1"/>
      <c r="F133" s="74"/>
      <c r="G133" s="74"/>
      <c r="H133" s="256"/>
    </row>
    <row r="134" spans="5:8" ht="15">
      <c r="E134" s="1"/>
      <c r="F134" s="74"/>
      <c r="G134" s="74"/>
      <c r="H134" s="256"/>
    </row>
    <row r="135" spans="5:8" ht="15">
      <c r="E135" s="1"/>
      <c r="F135" s="74"/>
      <c r="G135" s="74"/>
      <c r="H135" s="256"/>
    </row>
    <row r="136" spans="5:8" ht="15">
      <c r="E136" s="1"/>
      <c r="F136" s="74"/>
      <c r="G136" s="74"/>
      <c r="H136" s="256"/>
    </row>
    <row r="137" spans="5:8" ht="15">
      <c r="E137" s="1"/>
      <c r="F137" s="74"/>
      <c r="G137" s="74"/>
      <c r="H137" s="256"/>
    </row>
    <row r="138" spans="5:8" ht="15">
      <c r="E138" s="1"/>
      <c r="F138" s="74"/>
      <c r="G138" s="74"/>
      <c r="H138" s="256"/>
    </row>
    <row r="139" spans="6:8" ht="15">
      <c r="F139" s="259"/>
      <c r="H139" s="258"/>
    </row>
    <row r="140" spans="6:8" ht="15">
      <c r="F140" s="259"/>
      <c r="H140" s="258"/>
    </row>
    <row r="141" spans="6:8" ht="15">
      <c r="F141" s="259"/>
      <c r="H141" s="258"/>
    </row>
    <row r="142" spans="6:8" ht="15">
      <c r="F142" s="259"/>
      <c r="H142" s="258"/>
    </row>
    <row r="143" spans="6:8" ht="15">
      <c r="F143" s="259"/>
      <c r="H143" s="258"/>
    </row>
    <row r="144" spans="6:8" ht="15">
      <c r="F144" s="259"/>
      <c r="H144" s="258"/>
    </row>
    <row r="145" spans="6:8" ht="15">
      <c r="F145" s="259"/>
      <c r="H145" s="258"/>
    </row>
    <row r="146" spans="6:8" ht="15">
      <c r="F146" s="259"/>
      <c r="H146" s="258"/>
    </row>
    <row r="147" spans="6:8" ht="15">
      <c r="F147" s="259"/>
      <c r="H147" s="258"/>
    </row>
    <row r="148" spans="6:8" ht="15">
      <c r="F148" s="259"/>
      <c r="H148" s="258"/>
    </row>
  </sheetData>
  <sheetProtection/>
  <mergeCells count="9">
    <mergeCell ref="E5:E6"/>
    <mergeCell ref="G5:K5"/>
    <mergeCell ref="B2:N2"/>
    <mergeCell ref="B1:D1"/>
    <mergeCell ref="B5:B6"/>
    <mergeCell ref="D5:D6"/>
    <mergeCell ref="H1:I1"/>
    <mergeCell ref="F5:F6"/>
    <mergeCell ref="C5:C6"/>
  </mergeCells>
  <printOptions horizontalCentered="1"/>
  <pageMargins left="0.1968503937007874" right="0.1968503937007874" top="0.1968503937007874" bottom="0.1968503937007874" header="0.5118110236220472" footer="0.1968503937007874"/>
  <pageSetup horizontalDpi="600" verticalDpi="600" orientation="landscape" paperSize="9" scale="61" r:id="rId1"/>
  <headerFooter alignWithMargins="0">
    <oddFooter>&amp;L&amp;P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5"/>
  <sheetViews>
    <sheetView view="pageBreakPreview" zoomScale="75" zoomScaleSheetLayoutView="75" zoomScalePageLayoutView="0" workbookViewId="0" topLeftCell="A1">
      <pane ySplit="6" topLeftCell="A7" activePane="bottomLeft" state="frozen"/>
      <selection pane="topLeft" activeCell="E19" sqref="E19"/>
      <selection pane="bottomLeft" activeCell="I9" sqref="H9:I12"/>
    </sheetView>
  </sheetViews>
  <sheetFormatPr defaultColWidth="9.125" defaultRowHeight="12.75"/>
  <cols>
    <col min="1" max="1" width="5.625" style="75" customWidth="1"/>
    <col min="2" max="2" width="47.625" style="82" customWidth="1"/>
    <col min="3" max="3" width="12.625" style="83" hidden="1" customWidth="1"/>
    <col min="4" max="4" width="12.625" style="77" customWidth="1"/>
    <col min="5" max="5" width="12.625" style="84" customWidth="1"/>
    <col min="6" max="6" width="12.625" style="77" customWidth="1"/>
    <col min="7" max="7" width="12.625" style="77" hidden="1" customWidth="1"/>
    <col min="8" max="8" width="12.625" style="77" customWidth="1"/>
    <col min="9" max="9" width="22.50390625" style="75" customWidth="1"/>
    <col min="10" max="16384" width="9.125" style="75" customWidth="1"/>
  </cols>
  <sheetData>
    <row r="1" spans="1:8" ht="15">
      <c r="A1" s="86"/>
      <c r="B1" s="691" t="s">
        <v>312</v>
      </c>
      <c r="C1" s="691"/>
      <c r="D1" s="691"/>
      <c r="E1" s="691"/>
      <c r="F1" s="86"/>
      <c r="G1" s="86"/>
      <c r="H1" s="86"/>
    </row>
    <row r="2" spans="1:8" ht="30" customHeight="1">
      <c r="A2" s="692" t="s">
        <v>211</v>
      </c>
      <c r="B2" s="692"/>
      <c r="C2" s="692"/>
      <c r="D2" s="692"/>
      <c r="E2" s="692"/>
      <c r="F2" s="692"/>
      <c r="G2" s="692"/>
      <c r="H2" s="692"/>
    </row>
    <row r="3" spans="2:8" ht="15">
      <c r="B3" s="76"/>
      <c r="C3" s="76"/>
      <c r="D3" s="693"/>
      <c r="E3" s="693"/>
      <c r="F3" s="693" t="s">
        <v>141</v>
      </c>
      <c r="G3" s="693"/>
      <c r="H3" s="693"/>
    </row>
    <row r="4" spans="2:8" s="78" customFormat="1" ht="15.75" thickBot="1">
      <c r="B4" s="78" t="s">
        <v>149</v>
      </c>
      <c r="C4" s="78" t="s">
        <v>150</v>
      </c>
      <c r="D4" s="78" t="s">
        <v>150</v>
      </c>
      <c r="E4" s="78" t="s">
        <v>151</v>
      </c>
      <c r="F4" s="78" t="s">
        <v>152</v>
      </c>
      <c r="H4" s="78" t="s">
        <v>153</v>
      </c>
    </row>
    <row r="5" spans="1:8" s="80" customFormat="1" ht="15" customHeight="1" thickTop="1">
      <c r="A5" s="694" t="s">
        <v>156</v>
      </c>
      <c r="B5" s="689" t="s">
        <v>142</v>
      </c>
      <c r="C5" s="687" t="s">
        <v>143</v>
      </c>
      <c r="D5" s="687" t="s">
        <v>155</v>
      </c>
      <c r="E5" s="687" t="s">
        <v>212</v>
      </c>
      <c r="F5" s="687" t="s">
        <v>213</v>
      </c>
      <c r="G5" s="687" t="s">
        <v>214</v>
      </c>
      <c r="H5" s="696" t="s">
        <v>214</v>
      </c>
    </row>
    <row r="6" spans="1:8" s="80" customFormat="1" ht="33.75" customHeight="1">
      <c r="A6" s="695"/>
      <c r="B6" s="690"/>
      <c r="C6" s="698"/>
      <c r="D6" s="698"/>
      <c r="E6" s="688"/>
      <c r="F6" s="688"/>
      <c r="G6" s="688"/>
      <c r="H6" s="697"/>
    </row>
    <row r="7" spans="1:8" ht="17.25">
      <c r="A7" s="639"/>
      <c r="B7" s="641" t="s">
        <v>225</v>
      </c>
      <c r="C7" s="583"/>
      <c r="D7" s="584"/>
      <c r="E7" s="583"/>
      <c r="F7" s="583"/>
      <c r="G7" s="583"/>
      <c r="H7" s="585"/>
    </row>
    <row r="8" spans="1:8" s="81" customFormat="1" ht="34.5" customHeight="1">
      <c r="A8" s="639">
        <v>1</v>
      </c>
      <c r="B8" s="642" t="s">
        <v>226</v>
      </c>
      <c r="C8" s="583"/>
      <c r="D8" s="584">
        <f>'10. Tábla'!I64</f>
        <v>71632.875</v>
      </c>
      <c r="E8" s="583">
        <v>38436</v>
      </c>
      <c r="F8" s="583">
        <v>31436</v>
      </c>
      <c r="G8" s="583">
        <v>38436</v>
      </c>
      <c r="H8" s="585">
        <v>31436</v>
      </c>
    </row>
    <row r="9" spans="1:8" ht="51.75" customHeight="1" thickBot="1">
      <c r="A9" s="640">
        <v>2</v>
      </c>
      <c r="B9" s="643" t="s">
        <v>227</v>
      </c>
      <c r="C9" s="586"/>
      <c r="D9" s="587">
        <f>'10. Tábla'!I79+'10. Tábla'!I80</f>
        <v>567132.2474507138</v>
      </c>
      <c r="E9" s="587">
        <f>442380+88523</f>
        <v>530903</v>
      </c>
      <c r="F9" s="587">
        <v>610678</v>
      </c>
      <c r="G9" s="587"/>
      <c r="H9" s="588">
        <v>708683</v>
      </c>
    </row>
    <row r="10" spans="1:8" ht="18" thickBot="1" thickTop="1">
      <c r="A10" s="582">
        <v>3</v>
      </c>
      <c r="B10" s="329" t="s">
        <v>140</v>
      </c>
      <c r="C10" s="79" t="e">
        <f>SUM(#REF!,#REF!)</f>
        <v>#REF!</v>
      </c>
      <c r="D10" s="79">
        <f>D8+D9</f>
        <v>638765.1224507138</v>
      </c>
      <c r="E10" s="79">
        <f>E8+E9</f>
        <v>569339</v>
      </c>
      <c r="F10" s="79">
        <f>F8+F9</f>
        <v>642114</v>
      </c>
      <c r="G10" s="79">
        <f>G8+G9</f>
        <v>38436</v>
      </c>
      <c r="H10" s="79">
        <f>H8+H9</f>
        <v>740119</v>
      </c>
    </row>
    <row r="15" spans="1:8" ht="15">
      <c r="A15" s="82"/>
      <c r="B15" s="75"/>
      <c r="C15" s="75"/>
      <c r="D15" s="75"/>
      <c r="E15" s="85"/>
      <c r="F15" s="75"/>
      <c r="G15" s="75"/>
      <c r="H15" s="75"/>
    </row>
  </sheetData>
  <sheetProtection/>
  <mergeCells count="12">
    <mergeCell ref="C5:C6"/>
    <mergeCell ref="D5:D6"/>
    <mergeCell ref="E5:E6"/>
    <mergeCell ref="F5:F6"/>
    <mergeCell ref="B5:B6"/>
    <mergeCell ref="B1:E1"/>
    <mergeCell ref="A2:H2"/>
    <mergeCell ref="F3:H3"/>
    <mergeCell ref="D3:E3"/>
    <mergeCell ref="A5:A6"/>
    <mergeCell ref="H5:H6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view="pageBreakPreview" zoomScaleSheetLayoutView="100" zoomScalePageLayoutView="0" workbookViewId="0" topLeftCell="A1">
      <selection activeCell="B14" sqref="B14"/>
    </sheetView>
  </sheetViews>
  <sheetFormatPr defaultColWidth="9.125" defaultRowHeight="12.75"/>
  <cols>
    <col min="1" max="1" width="3.50390625" style="338" bestFit="1" customWidth="1"/>
    <col min="2" max="2" width="48.50390625" style="339" customWidth="1"/>
    <col min="3" max="7" width="11.625" style="332" customWidth="1"/>
    <col min="8" max="8" width="11.625" style="335" customWidth="1"/>
    <col min="9" max="9" width="11.625" style="332" customWidth="1"/>
    <col min="10" max="10" width="9.125" style="336" customWidth="1"/>
    <col min="11" max="11" width="10.125" style="336" bestFit="1" customWidth="1"/>
    <col min="12" max="16384" width="9.125" style="336" customWidth="1"/>
  </cols>
  <sheetData>
    <row r="1" spans="1:9" ht="15">
      <c r="A1" s="331"/>
      <c r="B1" s="331" t="s">
        <v>313</v>
      </c>
      <c r="H1" s="333"/>
      <c r="I1" s="334"/>
    </row>
    <row r="2" spans="1:9" ht="15">
      <c r="A2" s="331"/>
      <c r="B2" s="703"/>
      <c r="C2" s="703"/>
      <c r="D2" s="703"/>
      <c r="E2" s="703"/>
      <c r="F2" s="703"/>
      <c r="G2" s="703"/>
      <c r="H2" s="703"/>
      <c r="I2" s="703"/>
    </row>
    <row r="3" spans="2:9" ht="15">
      <c r="B3" s="704"/>
      <c r="C3" s="704"/>
      <c r="D3" s="704"/>
      <c r="E3" s="704"/>
      <c r="F3" s="704"/>
      <c r="G3" s="704"/>
      <c r="H3" s="704"/>
      <c r="I3" s="704"/>
    </row>
    <row r="4" spans="2:9" ht="15">
      <c r="B4" s="704" t="s">
        <v>85</v>
      </c>
      <c r="C4" s="704"/>
      <c r="D4" s="704"/>
      <c r="E4" s="704"/>
      <c r="F4" s="704"/>
      <c r="G4" s="704"/>
      <c r="H4" s="704"/>
      <c r="I4" s="704"/>
    </row>
    <row r="5" spans="8:9" ht="15">
      <c r="H5" s="334"/>
      <c r="I5" s="340" t="s">
        <v>141</v>
      </c>
    </row>
    <row r="6" spans="1:9" s="337" customFormat="1" ht="15" thickBot="1">
      <c r="A6" s="338"/>
      <c r="B6" s="341" t="s">
        <v>148</v>
      </c>
      <c r="C6" s="342" t="s">
        <v>149</v>
      </c>
      <c r="D6" s="342" t="s">
        <v>150</v>
      </c>
      <c r="E6" s="342" t="s">
        <v>151</v>
      </c>
      <c r="F6" s="342" t="s">
        <v>152</v>
      </c>
      <c r="G6" s="342" t="s">
        <v>153</v>
      </c>
      <c r="H6" s="343" t="s">
        <v>154</v>
      </c>
      <c r="I6" s="342" t="s">
        <v>117</v>
      </c>
    </row>
    <row r="7" spans="2:9" ht="30" customHeight="1" thickTop="1">
      <c r="B7" s="701" t="s">
        <v>142</v>
      </c>
      <c r="C7" s="699" t="s">
        <v>186</v>
      </c>
      <c r="D7" s="699" t="s">
        <v>209</v>
      </c>
      <c r="E7" s="699" t="s">
        <v>307</v>
      </c>
      <c r="F7" s="699" t="s">
        <v>106</v>
      </c>
      <c r="G7" s="699"/>
      <c r="H7" s="699" t="s">
        <v>155</v>
      </c>
      <c r="I7" s="705" t="s">
        <v>210</v>
      </c>
    </row>
    <row r="8" spans="2:9" ht="45" customHeight="1">
      <c r="B8" s="702"/>
      <c r="C8" s="700"/>
      <c r="D8" s="700"/>
      <c r="E8" s="700"/>
      <c r="F8" s="482" t="s">
        <v>135</v>
      </c>
      <c r="G8" s="482" t="s">
        <v>86</v>
      </c>
      <c r="H8" s="700"/>
      <c r="I8" s="706"/>
    </row>
    <row r="9" spans="2:9" ht="15">
      <c r="B9" s="483" t="s">
        <v>220</v>
      </c>
      <c r="C9" s="484">
        <v>8713230.75218</v>
      </c>
      <c r="D9" s="485">
        <v>8083229.883</v>
      </c>
      <c r="E9" s="484">
        <v>490004</v>
      </c>
      <c r="F9" s="484">
        <f>265580/1000+2570275/1000</f>
        <v>2835.855</v>
      </c>
      <c r="G9" s="484">
        <v>0</v>
      </c>
      <c r="H9" s="485">
        <f>'10. Tábla'!G67</f>
        <v>2835.855</v>
      </c>
      <c r="I9" s="486">
        <v>0</v>
      </c>
    </row>
    <row r="10" spans="2:9" ht="15">
      <c r="B10" s="483" t="s">
        <v>221</v>
      </c>
      <c r="C10" s="484">
        <f>D10+E10+H10+I10</f>
        <v>3429788.9560000002</v>
      </c>
      <c r="D10" s="485">
        <v>345323</v>
      </c>
      <c r="E10" s="484">
        <v>1592180</v>
      </c>
      <c r="F10" s="484">
        <f>'12. EU.projektek'!G9</f>
        <v>1492285.956</v>
      </c>
      <c r="G10" s="484">
        <v>0</v>
      </c>
      <c r="H10" s="485">
        <f>'10. Tábla'!I73</f>
        <v>1492285.956</v>
      </c>
      <c r="I10" s="487">
        <v>0</v>
      </c>
    </row>
    <row r="11" spans="2:9" ht="15">
      <c r="B11" s="483" t="s">
        <v>223</v>
      </c>
      <c r="C11" s="484">
        <v>254</v>
      </c>
      <c r="D11" s="485">
        <v>0</v>
      </c>
      <c r="E11" s="484">
        <v>254</v>
      </c>
      <c r="F11" s="484">
        <v>0</v>
      </c>
      <c r="G11" s="484">
        <v>0</v>
      </c>
      <c r="H11" s="485">
        <v>0</v>
      </c>
      <c r="I11" s="487">
        <v>0</v>
      </c>
    </row>
    <row r="12" spans="2:9" ht="15" thickBot="1">
      <c r="B12" s="488" t="s">
        <v>140</v>
      </c>
      <c r="C12" s="489">
        <f>SUM(C9:C11)</f>
        <v>12143273.708180001</v>
      </c>
      <c r="D12" s="489">
        <f aca="true" t="shared" si="0" ref="D12:I12">SUM(D9:D11)</f>
        <v>8428552.883000001</v>
      </c>
      <c r="E12" s="489">
        <f t="shared" si="0"/>
        <v>2082438</v>
      </c>
      <c r="F12" s="489">
        <f t="shared" si="0"/>
        <v>1495121.811</v>
      </c>
      <c r="G12" s="489">
        <f t="shared" si="0"/>
        <v>0</v>
      </c>
      <c r="H12" s="489">
        <f t="shared" si="0"/>
        <v>1495121.811</v>
      </c>
      <c r="I12" s="490">
        <f t="shared" si="0"/>
        <v>0</v>
      </c>
    </row>
    <row r="13" ht="15" thickTop="1"/>
    <row r="14" spans="2:9" ht="15">
      <c r="B14" s="346"/>
      <c r="C14" s="345"/>
      <c r="D14" s="348"/>
      <c r="E14" s="347"/>
      <c r="F14" s="347"/>
      <c r="G14" s="347"/>
      <c r="H14" s="344"/>
      <c r="I14" s="349"/>
    </row>
  </sheetData>
  <sheetProtection/>
  <mergeCells count="10">
    <mergeCell ref="C7:C8"/>
    <mergeCell ref="B7:B8"/>
    <mergeCell ref="B2:I2"/>
    <mergeCell ref="B3:I3"/>
    <mergeCell ref="B4:I4"/>
    <mergeCell ref="F7:G7"/>
    <mergeCell ref="I7:I8"/>
    <mergeCell ref="H7:H8"/>
    <mergeCell ref="E7:E8"/>
    <mergeCell ref="D7:D8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Normal="75" zoomScaleSheetLayoutView="100" zoomScalePageLayoutView="0" workbookViewId="0" topLeftCell="A2">
      <selection activeCell="F16" sqref="F16"/>
    </sheetView>
  </sheetViews>
  <sheetFormatPr defaultColWidth="9.125" defaultRowHeight="12.75"/>
  <cols>
    <col min="1" max="1" width="8.625" style="167" customWidth="1"/>
    <col min="2" max="2" width="62.50390625" style="17" bestFit="1" customWidth="1"/>
    <col min="3" max="3" width="16.625" style="15" customWidth="1"/>
    <col min="4" max="4" width="8.625" style="167" customWidth="1"/>
    <col min="5" max="5" width="54.00390625" style="17" bestFit="1" customWidth="1"/>
    <col min="6" max="6" width="16.625" style="15" customWidth="1"/>
    <col min="7" max="7" width="3.50390625" style="100" customWidth="1"/>
    <col min="8" max="16384" width="9.125" style="17" customWidth="1"/>
  </cols>
  <sheetData>
    <row r="1" spans="1:7" s="92" customFormat="1" ht="15">
      <c r="A1" s="708" t="s">
        <v>314</v>
      </c>
      <c r="B1" s="708"/>
      <c r="C1" s="30"/>
      <c r="D1" s="91"/>
      <c r="F1" s="93"/>
      <c r="G1" s="94"/>
    </row>
    <row r="2" spans="1:7" s="92" customFormat="1" ht="26.25" customHeight="1">
      <c r="A2" s="707" t="s">
        <v>288</v>
      </c>
      <c r="B2" s="707"/>
      <c r="C2" s="707"/>
      <c r="D2" s="707"/>
      <c r="E2" s="707"/>
      <c r="F2" s="707"/>
      <c r="G2" s="94"/>
    </row>
    <row r="3" spans="1:7" s="92" customFormat="1" ht="27.75" customHeight="1">
      <c r="A3" s="707" t="s">
        <v>102</v>
      </c>
      <c r="B3" s="707"/>
      <c r="C3" s="707"/>
      <c r="D3" s="707"/>
      <c r="E3" s="707"/>
      <c r="F3" s="707"/>
      <c r="G3" s="94"/>
    </row>
    <row r="4" spans="1:6" ht="25.5" customHeight="1">
      <c r="A4" s="95"/>
      <c r="B4" s="96" t="s">
        <v>53</v>
      </c>
      <c r="C4" s="97" t="s">
        <v>54</v>
      </c>
      <c r="D4" s="98"/>
      <c r="E4" s="99" t="s">
        <v>55</v>
      </c>
      <c r="F4" s="330" t="s">
        <v>54</v>
      </c>
    </row>
    <row r="5" spans="1:6" ht="15" customHeight="1">
      <c r="A5" s="101" t="s">
        <v>203</v>
      </c>
      <c r="B5" s="17" t="s">
        <v>100</v>
      </c>
      <c r="C5" s="102">
        <v>0</v>
      </c>
      <c r="D5" s="103" t="s">
        <v>203</v>
      </c>
      <c r="E5" s="17" t="s">
        <v>56</v>
      </c>
      <c r="F5" s="104">
        <f>'10. Tábla'!I85+'10. Tábla'!I87</f>
        <v>12677</v>
      </c>
    </row>
    <row r="6" spans="1:6" ht="15" customHeight="1">
      <c r="A6" s="101" t="s">
        <v>204</v>
      </c>
      <c r="B6" s="17" t="s">
        <v>121</v>
      </c>
      <c r="C6" s="102">
        <v>0</v>
      </c>
      <c r="D6" s="103" t="s">
        <v>204</v>
      </c>
      <c r="E6" s="17" t="s">
        <v>57</v>
      </c>
      <c r="F6" s="104">
        <f>'10. Tábla'!I86</f>
        <v>4004</v>
      </c>
    </row>
    <row r="7" spans="1:6" ht="15">
      <c r="A7" s="101" t="s">
        <v>205</v>
      </c>
      <c r="B7" s="14" t="s">
        <v>159</v>
      </c>
      <c r="C7" s="102">
        <f>'10. Tábla'!I46+'10. Tábla'!I55</f>
        <v>122280.91505205829</v>
      </c>
      <c r="D7" s="103" t="s">
        <v>205</v>
      </c>
      <c r="E7" s="24" t="s">
        <v>58</v>
      </c>
      <c r="F7" s="104">
        <f>'10. Tábla'!I88+'10. Tábla'!I94</f>
        <v>105599.91505205829</v>
      </c>
    </row>
    <row r="8" spans="1:6" ht="15">
      <c r="A8" s="101" t="s">
        <v>206</v>
      </c>
      <c r="B8" s="24" t="s">
        <v>162</v>
      </c>
      <c r="C8" s="102">
        <v>0</v>
      </c>
      <c r="D8" s="105" t="s">
        <v>206</v>
      </c>
      <c r="E8" s="24" t="s">
        <v>160</v>
      </c>
      <c r="F8" s="104">
        <v>0</v>
      </c>
    </row>
    <row r="9" spans="1:6" ht="15">
      <c r="A9" s="101"/>
      <c r="B9" s="14"/>
      <c r="C9" s="102"/>
      <c r="D9" s="105" t="s">
        <v>207</v>
      </c>
      <c r="E9" s="201" t="s">
        <v>3</v>
      </c>
      <c r="F9" s="107">
        <v>0</v>
      </c>
    </row>
    <row r="10" spans="1:7" s="92" customFormat="1" ht="24.75" customHeight="1">
      <c r="A10" s="108"/>
      <c r="B10" s="109" t="s">
        <v>197</v>
      </c>
      <c r="C10" s="110">
        <f>SUM(C5:C9)</f>
        <v>122280.91505205829</v>
      </c>
      <c r="D10" s="111"/>
      <c r="E10" s="109" t="s">
        <v>192</v>
      </c>
      <c r="F10" s="112">
        <f>SUM(F5:F9)</f>
        <v>122280.91505205829</v>
      </c>
      <c r="G10" s="94"/>
    </row>
    <row r="11" spans="1:7" ht="23.25" customHeight="1">
      <c r="A11" s="113"/>
      <c r="B11" s="18" t="s">
        <v>60</v>
      </c>
      <c r="C11" s="114"/>
      <c r="D11" s="115"/>
      <c r="E11" s="18" t="s">
        <v>61</v>
      </c>
      <c r="F11" s="116"/>
      <c r="G11" s="117"/>
    </row>
    <row r="12" spans="1:7" ht="15">
      <c r="A12" s="118" t="s">
        <v>203</v>
      </c>
      <c r="B12" s="106" t="s">
        <v>101</v>
      </c>
      <c r="C12" s="119">
        <f>'10. Tábla'!G100</f>
        <v>3186539.9425000004</v>
      </c>
      <c r="D12" s="120" t="s">
        <v>203</v>
      </c>
      <c r="E12" s="106" t="s">
        <v>135</v>
      </c>
      <c r="F12" s="116">
        <f>'10. Tábla'!I67+'10. Tábla'!I69+'10. Tábla'!I71+'10. Tábla'!I73</f>
        <v>1501120.57935</v>
      </c>
      <c r="G12" s="121"/>
    </row>
    <row r="13" spans="1:7" ht="15">
      <c r="A13" s="118" t="s">
        <v>204</v>
      </c>
      <c r="B13" s="106" t="s">
        <v>161</v>
      </c>
      <c r="C13" s="119">
        <f>'10. Tábla'!G98+'10. Tábla'!G99+'10. Tábla'!G101+'10. Tábla'!G102-'10. Tábla'!H47-'10. Tábla'!I49-'10. Tábla'!I56</f>
        <v>651427.4548007137</v>
      </c>
      <c r="D13" s="120" t="s">
        <v>204</v>
      </c>
      <c r="E13" s="106" t="s">
        <v>136</v>
      </c>
      <c r="F13" s="116">
        <v>0</v>
      </c>
      <c r="G13" s="121"/>
    </row>
    <row r="14" spans="1:7" ht="15">
      <c r="A14" s="118" t="s">
        <v>205</v>
      </c>
      <c r="B14" s="17" t="s">
        <v>163</v>
      </c>
      <c r="C14" s="119">
        <f>'10. Tábla'!G97</f>
        <v>4561.865</v>
      </c>
      <c r="D14" s="120" t="s">
        <v>205</v>
      </c>
      <c r="E14" s="106" t="s">
        <v>4</v>
      </c>
      <c r="F14" s="116">
        <f>'10. Tábla'!I64+'10. Tábla'!I65+'10. Tábla'!I77+'10. Tábla'!I92</f>
        <v>2362659.6829507137</v>
      </c>
      <c r="G14" s="121"/>
    </row>
    <row r="15" spans="1:7" s="92" customFormat="1" ht="24.75" customHeight="1" thickBot="1">
      <c r="A15" s="123"/>
      <c r="B15" s="124" t="s">
        <v>198</v>
      </c>
      <c r="C15" s="125">
        <f>SUM(C12:C14)</f>
        <v>3842529.2623007144</v>
      </c>
      <c r="D15" s="126"/>
      <c r="E15" s="124" t="s">
        <v>193</v>
      </c>
      <c r="F15" s="127">
        <f>SUM(F12:F14)+1</f>
        <v>3863781.262300714</v>
      </c>
      <c r="G15" s="94"/>
    </row>
    <row r="16" spans="1:7" s="92" customFormat="1" ht="24.75" customHeight="1" thickBot="1" thickTop="1">
      <c r="A16" s="128"/>
      <c r="B16" s="129" t="s">
        <v>164</v>
      </c>
      <c r="C16" s="130">
        <f>C10+C15</f>
        <v>3964810.1773527726</v>
      </c>
      <c r="D16" s="131"/>
      <c r="E16" s="129" t="s">
        <v>194</v>
      </c>
      <c r="F16" s="132">
        <f>F10+F15</f>
        <v>3986062.177352772</v>
      </c>
      <c r="G16" s="94"/>
    </row>
    <row r="17" spans="1:7" s="92" customFormat="1" ht="24.75" customHeight="1" thickTop="1">
      <c r="A17" s="133"/>
      <c r="B17" s="18" t="s">
        <v>63</v>
      </c>
      <c r="C17" s="134"/>
      <c r="D17" s="135"/>
      <c r="E17" s="18" t="s">
        <v>64</v>
      </c>
      <c r="F17" s="136"/>
      <c r="G17" s="94"/>
    </row>
    <row r="18" spans="1:7" s="92" customFormat="1" ht="15">
      <c r="A18" s="137" t="s">
        <v>203</v>
      </c>
      <c r="B18" s="92" t="s">
        <v>67</v>
      </c>
      <c r="C18" s="134">
        <v>0</v>
      </c>
      <c r="D18" s="135" t="s">
        <v>203</v>
      </c>
      <c r="E18" s="92" t="s">
        <v>68</v>
      </c>
      <c r="F18" s="136">
        <v>0</v>
      </c>
      <c r="G18" s="94"/>
    </row>
    <row r="19" spans="1:7" s="92" customFormat="1" ht="15">
      <c r="A19" s="137" t="s">
        <v>204</v>
      </c>
      <c r="B19" s="92" t="s">
        <v>5</v>
      </c>
      <c r="C19" s="134">
        <v>0</v>
      </c>
      <c r="D19" s="135"/>
      <c r="F19" s="136"/>
      <c r="G19" s="94"/>
    </row>
    <row r="20" spans="1:7" s="92" customFormat="1" ht="24.75" customHeight="1">
      <c r="A20" s="133"/>
      <c r="B20" s="18" t="s">
        <v>69</v>
      </c>
      <c r="C20" s="134"/>
      <c r="D20" s="135"/>
      <c r="E20" s="18" t="s">
        <v>70</v>
      </c>
      <c r="F20" s="136"/>
      <c r="G20" s="94"/>
    </row>
    <row r="21" spans="1:7" s="92" customFormat="1" ht="15">
      <c r="A21" s="137" t="s">
        <v>205</v>
      </c>
      <c r="B21" s="138" t="s">
        <v>65</v>
      </c>
      <c r="C21" s="134">
        <v>0</v>
      </c>
      <c r="D21" s="135" t="s">
        <v>204</v>
      </c>
      <c r="E21" s="138" t="s">
        <v>66</v>
      </c>
      <c r="F21" s="136">
        <v>0</v>
      </c>
      <c r="G21" s="94"/>
    </row>
    <row r="22" spans="1:7" s="92" customFormat="1" ht="15">
      <c r="A22" s="137" t="s">
        <v>206</v>
      </c>
      <c r="B22" s="92" t="s">
        <v>67</v>
      </c>
      <c r="C22" s="134">
        <v>0</v>
      </c>
      <c r="D22" s="135" t="s">
        <v>205</v>
      </c>
      <c r="E22" s="92" t="s">
        <v>68</v>
      </c>
      <c r="F22" s="136">
        <v>0</v>
      </c>
      <c r="G22" s="94"/>
    </row>
    <row r="23" spans="1:7" s="92" customFormat="1" ht="15">
      <c r="A23" s="137" t="s">
        <v>207</v>
      </c>
      <c r="B23" s="92" t="s">
        <v>5</v>
      </c>
      <c r="C23" s="134">
        <f>'10. Tábla'!G103</f>
        <v>21252</v>
      </c>
      <c r="D23" s="135"/>
      <c r="F23" s="136"/>
      <c r="G23" s="94"/>
    </row>
    <row r="24" spans="1:7" s="145" customFormat="1" ht="15" thickBot="1">
      <c r="A24" s="139"/>
      <c r="B24" s="140" t="s">
        <v>199</v>
      </c>
      <c r="C24" s="141">
        <f>SUM(C18:C23)</f>
        <v>21252</v>
      </c>
      <c r="D24" s="142"/>
      <c r="E24" s="140" t="s">
        <v>195</v>
      </c>
      <c r="F24" s="143">
        <f>SUM(F17:F22)</f>
        <v>0</v>
      </c>
      <c r="G24" s="144"/>
    </row>
    <row r="25" spans="1:7" s="92" customFormat="1" ht="30" customHeight="1" thickBot="1" thickTop="1">
      <c r="A25" s="146"/>
      <c r="B25" s="140" t="s">
        <v>200</v>
      </c>
      <c r="C25" s="147">
        <f>SUM(C21:C22,C18:C18,C15,C10)+C23</f>
        <v>3986062.1773527726</v>
      </c>
      <c r="D25" s="148"/>
      <c r="E25" s="140" t="s">
        <v>196</v>
      </c>
      <c r="F25" s="149">
        <f>SUM(F21:F22,F15,F18:F18,F10)</f>
        <v>3986062.177352772</v>
      </c>
      <c r="G25" s="94"/>
    </row>
    <row r="26" spans="1:7" s="92" customFormat="1" ht="15" thickTop="1">
      <c r="A26" s="150"/>
      <c r="B26" s="151" t="s">
        <v>6</v>
      </c>
      <c r="C26" s="152">
        <f>C16-F16</f>
        <v>-21251.999999999534</v>
      </c>
      <c r="D26" s="153"/>
      <c r="E26" s="154"/>
      <c r="F26" s="155"/>
      <c r="G26" s="94"/>
    </row>
    <row r="27" spans="1:7" s="92" customFormat="1" ht="30">
      <c r="A27" s="156"/>
      <c r="B27" s="465" t="s">
        <v>290</v>
      </c>
      <c r="C27" s="158">
        <v>0</v>
      </c>
      <c r="D27" s="159"/>
      <c r="E27" s="157"/>
      <c r="F27" s="160"/>
      <c r="G27" s="94"/>
    </row>
    <row r="28" spans="1:6" ht="19.5" customHeight="1">
      <c r="A28" s="122"/>
      <c r="B28" s="17" t="s">
        <v>71</v>
      </c>
      <c r="C28" s="161">
        <f>C10/F25</f>
        <v>0.030677121833876567</v>
      </c>
      <c r="D28" s="162"/>
      <c r="E28" s="17" t="s">
        <v>72</v>
      </c>
      <c r="F28" s="161">
        <f>F10/F25</f>
        <v>0.030677121833876567</v>
      </c>
    </row>
    <row r="29" spans="1:6" ht="19.5" customHeight="1">
      <c r="A29" s="163"/>
      <c r="B29" s="164" t="s">
        <v>73</v>
      </c>
      <c r="C29" s="165">
        <f>C15/C25</f>
        <v>0.9639913005202088</v>
      </c>
      <c r="D29" s="166"/>
      <c r="E29" s="164" t="s">
        <v>74</v>
      </c>
      <c r="F29" s="165">
        <f>F15/F25</f>
        <v>0.9693228781661235</v>
      </c>
    </row>
    <row r="30" ht="15">
      <c r="E30" s="17" t="s">
        <v>191</v>
      </c>
    </row>
    <row r="31" ht="15">
      <c r="C31" s="15" t="s">
        <v>191</v>
      </c>
    </row>
  </sheetData>
  <sheetProtection/>
  <mergeCells count="3">
    <mergeCell ref="A2:F2"/>
    <mergeCell ref="A3:F3"/>
    <mergeCell ref="A1:B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1"/>
  <sheetViews>
    <sheetView view="pageBreakPreview" zoomScaleSheetLayoutView="100" zoomScalePageLayoutView="0" workbookViewId="0" topLeftCell="A1">
      <selection activeCell="C14" sqref="C13:C14"/>
    </sheetView>
  </sheetViews>
  <sheetFormatPr defaultColWidth="31.375" defaultRowHeight="12.75"/>
  <cols>
    <col min="1" max="1" width="3.375" style="168" bestFit="1" customWidth="1"/>
    <col min="2" max="2" width="50.625" style="232" customWidth="1"/>
    <col min="3" max="5" width="13.625" style="170" customWidth="1"/>
    <col min="6" max="6" width="30.625" style="173" customWidth="1"/>
    <col min="7" max="7" width="12.125" style="171" customWidth="1"/>
    <col min="8" max="8" width="12.875" style="171" customWidth="1"/>
    <col min="9" max="16384" width="31.375" style="171" customWidth="1"/>
  </cols>
  <sheetData>
    <row r="1" spans="2:4" ht="15">
      <c r="B1" s="709" t="s">
        <v>315</v>
      </c>
      <c r="C1" s="709"/>
      <c r="D1" s="169"/>
    </row>
    <row r="2" spans="2:6" ht="15">
      <c r="B2" s="710" t="s">
        <v>124</v>
      </c>
      <c r="C2" s="710"/>
      <c r="D2" s="710"/>
      <c r="E2" s="710"/>
      <c r="F2" s="710"/>
    </row>
    <row r="3" spans="2:6" ht="15">
      <c r="B3" s="710" t="s">
        <v>137</v>
      </c>
      <c r="C3" s="710"/>
      <c r="D3" s="710"/>
      <c r="E3" s="710"/>
      <c r="F3" s="710"/>
    </row>
    <row r="4" spans="2:6" ht="15.75" thickBot="1">
      <c r="B4" s="227" t="s">
        <v>148</v>
      </c>
      <c r="C4" s="173" t="s">
        <v>149</v>
      </c>
      <c r="D4" s="173" t="s">
        <v>150</v>
      </c>
      <c r="E4" s="173" t="s">
        <v>151</v>
      </c>
      <c r="F4" s="173" t="s">
        <v>152</v>
      </c>
    </row>
    <row r="5" spans="2:6" ht="47.25" thickBot="1">
      <c r="B5" s="228" t="s">
        <v>142</v>
      </c>
      <c r="C5" s="174" t="s">
        <v>76</v>
      </c>
      <c r="D5" s="174" t="s">
        <v>75</v>
      </c>
      <c r="E5" s="174" t="s">
        <v>138</v>
      </c>
      <c r="F5" s="222" t="s">
        <v>77</v>
      </c>
    </row>
    <row r="6" spans="2:6" ht="30.75">
      <c r="B6" s="229" t="s">
        <v>87</v>
      </c>
      <c r="C6" s="175">
        <v>3</v>
      </c>
      <c r="D6" s="175">
        <v>0</v>
      </c>
      <c r="E6" s="175">
        <v>3</v>
      </c>
      <c r="F6" s="223"/>
    </row>
    <row r="7" spans="2:6" ht="33" customHeight="1" thickBot="1">
      <c r="B7" s="229" t="s">
        <v>88</v>
      </c>
      <c r="C7" s="175">
        <v>0</v>
      </c>
      <c r="D7" s="175">
        <v>0</v>
      </c>
      <c r="E7" s="175">
        <v>0</v>
      </c>
      <c r="F7" s="223"/>
    </row>
    <row r="8" spans="2:6" ht="30" customHeight="1" thickBot="1">
      <c r="B8" s="177" t="s">
        <v>201</v>
      </c>
      <c r="C8" s="224">
        <f>C6+C7</f>
        <v>3</v>
      </c>
      <c r="D8" s="224">
        <f>D6+D7</f>
        <v>0</v>
      </c>
      <c r="E8" s="224">
        <f>E6+E7</f>
        <v>3</v>
      </c>
      <c r="F8" s="225"/>
    </row>
    <row r="13" spans="2:6" ht="15">
      <c r="B13" s="230"/>
      <c r="C13" s="175"/>
      <c r="D13" s="175"/>
      <c r="E13" s="175"/>
      <c r="F13" s="178"/>
    </row>
    <row r="14" spans="2:6" ht="15">
      <c r="B14" s="231"/>
      <c r="C14" s="178"/>
      <c r="D14" s="178"/>
      <c r="E14" s="178"/>
      <c r="F14" s="178"/>
    </row>
    <row r="15" spans="2:6" ht="15">
      <c r="B15" s="231"/>
      <c r="C15" s="178"/>
      <c r="D15" s="178"/>
      <c r="E15" s="178"/>
      <c r="F15" s="178"/>
    </row>
    <row r="16" spans="2:6" ht="15">
      <c r="B16" s="231"/>
      <c r="C16" s="178"/>
      <c r="D16" s="178"/>
      <c r="E16" s="178"/>
      <c r="F16" s="178"/>
    </row>
    <row r="17" spans="2:6" ht="15">
      <c r="B17" s="230"/>
      <c r="C17" s="175"/>
      <c r="D17" s="175"/>
      <c r="E17" s="175"/>
      <c r="F17" s="178"/>
    </row>
    <row r="18" spans="2:6" ht="15">
      <c r="B18" s="230"/>
      <c r="C18" s="175"/>
      <c r="D18" s="175"/>
      <c r="E18" s="175"/>
      <c r="F18" s="178"/>
    </row>
    <row r="19" spans="2:6" ht="15">
      <c r="B19" s="230"/>
      <c r="C19" s="175"/>
      <c r="D19" s="175"/>
      <c r="E19" s="175"/>
      <c r="F19" s="178"/>
    </row>
    <row r="22" spans="1:6" s="176" customFormat="1" ht="15">
      <c r="A22" s="172"/>
      <c r="B22" s="233"/>
      <c r="C22" s="179"/>
      <c r="D22" s="179"/>
      <c r="E22" s="179"/>
      <c r="F22" s="226"/>
    </row>
    <row r="24" spans="1:6" s="176" customFormat="1" ht="15">
      <c r="A24" s="172"/>
      <c r="B24" s="233"/>
      <c r="C24" s="179"/>
      <c r="D24" s="179"/>
      <c r="E24" s="179"/>
      <c r="F24" s="226"/>
    </row>
    <row r="27" spans="1:6" s="176" customFormat="1" ht="15">
      <c r="A27" s="172"/>
      <c r="B27" s="233"/>
      <c r="C27" s="179"/>
      <c r="D27" s="179"/>
      <c r="E27" s="179"/>
      <c r="F27" s="226"/>
    </row>
    <row r="45" spans="1:6" s="176" customFormat="1" ht="15">
      <c r="A45" s="172"/>
      <c r="B45" s="233"/>
      <c r="C45" s="179"/>
      <c r="D45" s="179"/>
      <c r="E45" s="179"/>
      <c r="F45" s="226"/>
    </row>
    <row r="54" ht="15">
      <c r="C54" s="180"/>
    </row>
    <row r="55" ht="15">
      <c r="C55" s="180"/>
    </row>
    <row r="56" ht="15">
      <c r="C56" s="180"/>
    </row>
    <row r="57" ht="15">
      <c r="C57" s="180"/>
    </row>
    <row r="58" ht="15">
      <c r="C58" s="180"/>
    </row>
    <row r="59" ht="15">
      <c r="C59" s="180"/>
    </row>
    <row r="60" ht="15">
      <c r="C60" s="180"/>
    </row>
    <row r="61" ht="15">
      <c r="C61" s="180"/>
    </row>
  </sheetData>
  <sheetProtection/>
  <mergeCells count="3">
    <mergeCell ref="B1:C1"/>
    <mergeCell ref="B2:F2"/>
    <mergeCell ref="B3:F3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egyimesine</dc:creator>
  <cp:keywords/>
  <dc:description/>
  <cp:lastModifiedBy>Timi</cp:lastModifiedBy>
  <cp:lastPrinted>2014-04-16T12:59:04Z</cp:lastPrinted>
  <dcterms:created xsi:type="dcterms:W3CDTF">2011-11-09T10:58:30Z</dcterms:created>
  <dcterms:modified xsi:type="dcterms:W3CDTF">2014-04-17T09:01:27Z</dcterms:modified>
  <cp:category/>
  <cp:version/>
  <cp:contentType/>
  <cp:contentStatus/>
</cp:coreProperties>
</file>